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mej\Desktop\"/>
    </mc:Choice>
  </mc:AlternateContent>
  <xr:revisionPtr revIDLastSave="0" documentId="8_{03D1EBC1-6460-4748-9CAC-781A627D9234}" xr6:coauthVersionLast="36" xr6:coauthVersionMax="36" xr10:uidLastSave="{00000000-0000-0000-0000-000000000000}"/>
  <workbookProtection lockStructure="1"/>
  <bookViews>
    <workbookView xWindow="0" yWindow="0" windowWidth="28800" windowHeight="11925" xr2:uid="{00000000-000D-0000-FFFF-FFFF00000000}"/>
  </bookViews>
  <sheets>
    <sheet name="Startsida" sheetId="2" r:id="rId1"/>
    <sheet name="Måttskiss" sheetId="4" r:id="rId2"/>
    <sheet name="Skivmått" sheetId="3" r:id="rId3"/>
    <sheet name="Golv" sheetId="6" r:id="rId4"/>
    <sheet name="Vägg" sheetId="7" r:id="rId5"/>
    <sheet name="Tak" sheetId="9" r:id="rId6"/>
    <sheet name="Framstam-Liftlucka" sheetId="10" r:id="rId7"/>
    <sheet name="Bakdörrar" sheetId="11" r:id="rId8"/>
  </sheets>
  <definedNames>
    <definedName name="_xlnm._FilterDatabase" localSheetId="0" hidden="1">Startsida!$A$3:$F$24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21" i="3"/>
  <c r="F7" i="2" l="1"/>
  <c r="F8" i="2"/>
  <c r="C9" i="2" l="1"/>
  <c r="D8" i="2"/>
  <c r="B6" i="4" s="1"/>
  <c r="F6" i="2"/>
  <c r="F6" i="4"/>
  <c r="F5" i="4"/>
  <c r="D7" i="2" l="1"/>
  <c r="B5" i="4" s="1"/>
  <c r="D6" i="2"/>
  <c r="B4" i="4" s="1"/>
  <c r="E25" i="2" l="1"/>
  <c r="B25" i="2" s="1"/>
  <c r="K28" i="10"/>
  <c r="B11" i="3"/>
  <c r="H24" i="3" s="1"/>
  <c r="D6" i="4"/>
  <c r="B14" i="3"/>
  <c r="B15" i="3"/>
  <c r="B8" i="3"/>
  <c r="B10" i="3"/>
  <c r="H23" i="3" s="1"/>
  <c r="B7" i="3"/>
  <c r="B9" i="3"/>
  <c r="H21" i="3" s="1"/>
  <c r="B13" i="3"/>
  <c r="D5" i="4"/>
  <c r="B6" i="3"/>
  <c r="B4" i="3"/>
  <c r="C22" i="3" s="1"/>
  <c r="B5" i="3"/>
  <c r="D4" i="4"/>
  <c r="F4" i="4"/>
  <c r="B12" i="3"/>
  <c r="H20" i="3" s="1"/>
  <c r="E26" i="3" l="1"/>
  <c r="F26" i="3"/>
  <c r="F20" i="3"/>
  <c r="G20" i="3"/>
  <c r="L29" i="6" s="1"/>
  <c r="E20" i="3"/>
  <c r="G29" i="6" s="1"/>
  <c r="C20" i="3"/>
  <c r="C23" i="3"/>
  <c r="E24" i="3"/>
  <c r="I28" i="10" s="1"/>
  <c r="C24" i="3"/>
  <c r="F24" i="3"/>
  <c r="G28" i="10" s="1"/>
  <c r="F25" i="3"/>
  <c r="B28" i="10" s="1"/>
  <c r="H25" i="3"/>
  <c r="D25" i="3"/>
  <c r="E25" i="3"/>
  <c r="D28" i="10" s="1"/>
  <c r="A25" i="3"/>
  <c r="H22" i="3"/>
  <c r="C21" i="3"/>
  <c r="F23" i="3"/>
  <c r="M30" i="9" s="1"/>
  <c r="F22" i="3"/>
  <c r="F21" i="3"/>
  <c r="L29" i="7" s="1"/>
  <c r="H26" i="3"/>
  <c r="D26" i="3"/>
  <c r="B25" i="3"/>
  <c r="C25" i="3" s="1"/>
  <c r="B26" i="3"/>
  <c r="C26" i="3" s="1"/>
  <c r="F28" i="11"/>
  <c r="A26" i="3"/>
  <c r="L28" i="11"/>
  <c r="E23" i="3" l="1"/>
  <c r="G30" i="9" s="1"/>
  <c r="G29" i="7"/>
  <c r="B29" i="6"/>
  <c r="M6" i="6"/>
  <c r="M25" i="6"/>
</calcChain>
</file>

<file path=xl/sharedStrings.xml><?xml version="1.0" encoding="utf-8"?>
<sst xmlns="http://schemas.openxmlformats.org/spreadsheetml/2006/main" count="102" uniqueCount="81">
  <si>
    <t>Förhöjningsbalk</t>
  </si>
  <si>
    <t>Antal chassifäste</t>
  </si>
  <si>
    <t>Typ av chassifäste</t>
  </si>
  <si>
    <t>Antal satser</t>
  </si>
  <si>
    <t>Bilmärke</t>
  </si>
  <si>
    <t>Kund:</t>
  </si>
  <si>
    <t>Väggtjocklek, mm</t>
  </si>
  <si>
    <t>Taktjocklek, mm</t>
  </si>
  <si>
    <t>Inv. längd, mm</t>
  </si>
  <si>
    <t>Inv. bredd, mm</t>
  </si>
  <si>
    <t xml:space="preserve">Inv. höjd, mm </t>
  </si>
  <si>
    <t>Golvtjocklek, mm</t>
  </si>
  <si>
    <t>Bakgavellyft/dörrar</t>
  </si>
  <si>
    <t xml:space="preserve">Beställningsnr: </t>
  </si>
  <si>
    <t>Beställare:</t>
  </si>
  <si>
    <t>Leveranstid:</t>
  </si>
  <si>
    <t>Leveransadress:</t>
  </si>
  <si>
    <t>Bakljusbalk</t>
  </si>
  <si>
    <t>Måttuppgifter (mm)</t>
  </si>
  <si>
    <t>Skruvsats för chassifäste</t>
  </si>
  <si>
    <t>Benämning</t>
  </si>
  <si>
    <t>Antal/sats</t>
  </si>
  <si>
    <t>Anm.</t>
  </si>
  <si>
    <t>Golvskiva</t>
  </si>
  <si>
    <t>Väggskiva vänster</t>
  </si>
  <si>
    <t>Väggskiva höger</t>
  </si>
  <si>
    <t>Takskiva</t>
  </si>
  <si>
    <t>Skiva till framstam</t>
  </si>
  <si>
    <t>L</t>
  </si>
  <si>
    <t>B/H</t>
  </si>
  <si>
    <t>B1</t>
  </si>
  <si>
    <t>Tot. Antal</t>
  </si>
  <si>
    <t>Golv</t>
  </si>
  <si>
    <t>Vägg</t>
  </si>
  <si>
    <t>Tak</t>
  </si>
  <si>
    <t>Framstam</t>
  </si>
  <si>
    <t>Ritning: Se flik:</t>
  </si>
  <si>
    <t>B=</t>
  </si>
  <si>
    <t>B1=</t>
  </si>
  <si>
    <t>L=</t>
  </si>
  <si>
    <t>H=</t>
  </si>
  <si>
    <t>T</t>
  </si>
  <si>
    <t>C=</t>
  </si>
  <si>
    <t>Längd, lyftplatta</t>
  </si>
  <si>
    <t>A-mått (se nedan)</t>
  </si>
  <si>
    <t>A-mått</t>
  </si>
  <si>
    <t>Antal tvärbalkar</t>
  </si>
  <si>
    <t>Std =</t>
  </si>
  <si>
    <t xml:space="preserve">    (ändringsbart fält)</t>
  </si>
  <si>
    <t>Framstamstjocklek, mm</t>
  </si>
  <si>
    <t xml:space="preserve">T= </t>
  </si>
  <si>
    <t>Längd, (lyftplatta - A-mått)</t>
  </si>
  <si>
    <t>Sparklist</t>
  </si>
  <si>
    <t>Höjd =</t>
  </si>
  <si>
    <t xml:space="preserve">               Utvändigt skåpmått,</t>
  </si>
  <si>
    <t>Bakgavellyft / dörrar</t>
  </si>
  <si>
    <t>Nit- &amp; skruvsats för montage</t>
  </si>
  <si>
    <t>Inre hörnvinkel</t>
  </si>
  <si>
    <t>Antal kombiskena (L=4060 mm)</t>
  </si>
  <si>
    <t xml:space="preserve">               (definitioner se fliken "Måttskiss")</t>
  </si>
  <si>
    <t>Längd =</t>
  </si>
  <si>
    <t>Bredd =</t>
  </si>
  <si>
    <t>Beställning / Förfrågan</t>
  </si>
  <si>
    <t>Måttskiss Profilsats VS8000 till skåp med plyfagolv</t>
  </si>
  <si>
    <r>
      <t xml:space="preserve">Utv. längd,  L </t>
    </r>
    <r>
      <rPr>
        <vertAlign val="subscript"/>
        <sz val="10"/>
        <color theme="0"/>
        <rFont val="Arial"/>
        <family val="2"/>
      </rPr>
      <t>utv.</t>
    </r>
  </si>
  <si>
    <r>
      <t xml:space="preserve">Utv. bredd, B </t>
    </r>
    <r>
      <rPr>
        <vertAlign val="subscript"/>
        <sz val="10"/>
        <color theme="0"/>
        <rFont val="Arial"/>
        <family val="2"/>
      </rPr>
      <t>utv.</t>
    </r>
  </si>
  <si>
    <r>
      <t xml:space="preserve">Utv. höjd, H </t>
    </r>
    <r>
      <rPr>
        <vertAlign val="subscript"/>
        <sz val="10"/>
        <color theme="0"/>
        <rFont val="Arial"/>
        <family val="2"/>
      </rPr>
      <t>utv.</t>
    </r>
  </si>
  <si>
    <r>
      <t>Väggtjocklek, T</t>
    </r>
    <r>
      <rPr>
        <vertAlign val="subscript"/>
        <sz val="10"/>
        <color theme="0"/>
        <rFont val="Arial"/>
        <family val="2"/>
      </rPr>
      <t>vägg</t>
    </r>
  </si>
  <si>
    <r>
      <t>Taktjocklek,    T</t>
    </r>
    <r>
      <rPr>
        <vertAlign val="subscript"/>
        <sz val="10"/>
        <color theme="0"/>
        <rFont val="Arial"/>
        <family val="2"/>
      </rPr>
      <t>tak</t>
    </r>
  </si>
  <si>
    <r>
      <t>Framtjocklek,  T</t>
    </r>
    <r>
      <rPr>
        <vertAlign val="subscript"/>
        <sz val="10"/>
        <color theme="0"/>
        <rFont val="Arial"/>
        <family val="2"/>
      </rPr>
      <t>fram</t>
    </r>
  </si>
  <si>
    <r>
      <t>Golvtjocklek,  T</t>
    </r>
    <r>
      <rPr>
        <vertAlign val="subscript"/>
        <sz val="10"/>
        <color theme="0"/>
        <rFont val="Arial"/>
        <family val="2"/>
      </rPr>
      <t>golv</t>
    </r>
  </si>
  <si>
    <r>
      <t xml:space="preserve">B </t>
    </r>
    <r>
      <rPr>
        <vertAlign val="subscript"/>
        <sz val="10"/>
        <color theme="0"/>
        <rFont val="Arial"/>
        <family val="2"/>
      </rPr>
      <t>inlastn.</t>
    </r>
  </si>
  <si>
    <r>
      <t xml:space="preserve">H </t>
    </r>
    <r>
      <rPr>
        <vertAlign val="subscript"/>
        <sz val="10"/>
        <color theme="0"/>
        <rFont val="Arial"/>
        <family val="2"/>
      </rPr>
      <t>inlastn.</t>
    </r>
  </si>
  <si>
    <t>Skivmått VS8000 till skåp med plyfagolv</t>
  </si>
  <si>
    <t>Golv VS8000 till skåp med plyfagolv</t>
  </si>
  <si>
    <t>Vägg VS8000 till skåp med plyfagolv</t>
  </si>
  <si>
    <t>Tak VS8000 till skåp med plyfagolv</t>
  </si>
  <si>
    <t>Framstam-Liftlucka VS8000 till skåp med plyfagolv</t>
  </si>
  <si>
    <t>Bakdörr VS8000 till skåp med plyfagolv</t>
  </si>
  <si>
    <t>Datum:</t>
  </si>
  <si>
    <t>Profilsats VS8000 till skåp med plyfagolv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</si>
</sst>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vertAlign val="subscript"/>
      <sz val="10"/>
      <color theme="0"/>
      <name val="Arial"/>
      <family val="2"/>
    </font>
    <font>
      <vertAlign val="subscript"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D56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 applyProtection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Alignment="1">
      <alignment horizontal="right"/>
    </xf>
    <xf numFmtId="0" fontId="16" fillId="2" borderId="1" xfId="0" applyFont="1" applyFill="1" applyBorder="1" applyProtection="1"/>
    <xf numFmtId="0" fontId="0" fillId="3" borderId="0" xfId="0" applyFill="1" applyBorder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6" fillId="2" borderId="1" xfId="0" applyFont="1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1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right"/>
    </xf>
    <xf numFmtId="0" fontId="0" fillId="3" borderId="0" xfId="0" applyFill="1" applyProtection="1"/>
    <xf numFmtId="0" fontId="15" fillId="3" borderId="0" xfId="0" applyFont="1" applyFill="1" applyProtection="1"/>
    <xf numFmtId="0" fontId="18" fillId="4" borderId="1" xfId="0" applyFont="1" applyFill="1" applyBorder="1" applyAlignment="1" applyProtection="1">
      <alignment horizontal="center"/>
      <protection locked="0"/>
    </xf>
    <xf numFmtId="0" fontId="16" fillId="2" borderId="7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0" fillId="0" borderId="0" xfId="0" applyBorder="1" applyProtection="1"/>
    <xf numFmtId="0" fontId="11" fillId="3" borderId="0" xfId="0" applyFont="1" applyFill="1" applyAlignment="1" applyProtection="1">
      <alignment horizontal="right" vertical="center"/>
    </xf>
    <xf numFmtId="0" fontId="20" fillId="3" borderId="0" xfId="0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left"/>
    </xf>
    <xf numFmtId="0" fontId="17" fillId="3" borderId="14" xfId="0" applyFont="1" applyFill="1" applyBorder="1" applyAlignment="1" applyProtection="1">
      <alignment horizontal="left"/>
    </xf>
    <xf numFmtId="0" fontId="0" fillId="3" borderId="14" xfId="0" applyFill="1" applyBorder="1" applyAlignment="1" applyProtection="1">
      <alignment horizontal="left"/>
    </xf>
    <xf numFmtId="0" fontId="21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22" fillId="0" borderId="0" xfId="0" applyFont="1" applyBorder="1" applyAlignment="1">
      <alignment vertical="top"/>
    </xf>
    <xf numFmtId="0" fontId="16" fillId="2" borderId="1" xfId="0" applyFont="1" applyFill="1" applyBorder="1"/>
    <xf numFmtId="0" fontId="24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/>
    </xf>
    <xf numFmtId="0" fontId="16" fillId="2" borderId="6" xfId="0" applyFont="1" applyFill="1" applyBorder="1"/>
    <xf numFmtId="0" fontId="18" fillId="4" borderId="5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9" fillId="3" borderId="4" xfId="0" applyFont="1" applyFill="1" applyBorder="1" applyAlignment="1" applyProtection="1">
      <alignment horizontal="left"/>
    </xf>
    <xf numFmtId="0" fontId="19" fillId="3" borderId="0" xfId="0" applyFont="1" applyFill="1" applyBorder="1" applyAlignment="1" applyProtection="1">
      <alignment horizontal="left"/>
    </xf>
    <xf numFmtId="0" fontId="18" fillId="3" borderId="4" xfId="0" applyFont="1" applyFill="1" applyBorder="1" applyAlignment="1" applyProtection="1">
      <alignment horizontal="left" vertical="top" wrapText="1"/>
    </xf>
    <xf numFmtId="0" fontId="18" fillId="3" borderId="0" xfId="0" applyFont="1" applyFill="1" applyBorder="1" applyAlignment="1" applyProtection="1">
      <alignment horizontal="left" vertical="top" wrapText="1"/>
    </xf>
    <xf numFmtId="0" fontId="0" fillId="3" borderId="2" xfId="0" applyFill="1" applyBorder="1" applyAlignment="1" applyProtection="1">
      <alignment horizontal="left"/>
    </xf>
    <xf numFmtId="0" fontId="0" fillId="3" borderId="8" xfId="0" applyFill="1" applyBorder="1" applyAlignment="1" applyProtection="1">
      <alignment horizontal="left"/>
    </xf>
    <xf numFmtId="0" fontId="18" fillId="4" borderId="14" xfId="0" applyFont="1" applyFill="1" applyBorder="1" applyAlignment="1" applyProtection="1">
      <alignment horizontal="center"/>
      <protection locked="0"/>
    </xf>
    <xf numFmtId="0" fontId="18" fillId="4" borderId="15" xfId="0" applyFont="1" applyFill="1" applyBorder="1" applyAlignment="1" applyProtection="1">
      <alignment horizontal="center"/>
      <protection locked="0"/>
    </xf>
    <xf numFmtId="0" fontId="18" fillId="4" borderId="0" xfId="0" applyFont="1" applyFill="1" applyBorder="1" applyAlignment="1" applyProtection="1">
      <alignment horizontal="center"/>
      <protection locked="0"/>
    </xf>
    <xf numFmtId="0" fontId="18" fillId="4" borderId="13" xfId="0" applyFont="1" applyFill="1" applyBorder="1" applyAlignment="1" applyProtection="1">
      <alignment horizontal="center"/>
      <protection locked="0"/>
    </xf>
    <xf numFmtId="0" fontId="18" fillId="4" borderId="9" xfId="0" applyFont="1" applyFill="1" applyBorder="1" applyAlignment="1" applyProtection="1">
      <alignment horizontal="center"/>
      <protection locked="0"/>
    </xf>
    <xf numFmtId="0" fontId="18" fillId="4" borderId="11" xfId="0" applyFont="1" applyFill="1" applyBorder="1" applyAlignment="1" applyProtection="1">
      <alignment horizontal="center"/>
      <protection locked="0"/>
    </xf>
    <xf numFmtId="0" fontId="18" fillId="4" borderId="2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18" fillId="4" borderId="12" xfId="0" applyFont="1" applyFill="1" applyBorder="1" applyAlignment="1" applyProtection="1">
      <alignment horizontal="center"/>
      <protection locked="0"/>
    </xf>
    <xf numFmtId="0" fontId="18" fillId="4" borderId="3" xfId="0" applyFont="1" applyFill="1" applyBorder="1" applyAlignment="1" applyProtection="1">
      <alignment horizontal="center"/>
      <protection locked="0"/>
    </xf>
    <xf numFmtId="0" fontId="18" fillId="4" borderId="10" xfId="0" applyFont="1" applyFill="1" applyBorder="1" applyAlignment="1" applyProtection="1">
      <alignment horizontal="center"/>
      <protection locked="0"/>
    </xf>
    <xf numFmtId="0" fontId="18" fillId="4" borderId="10" xfId="0" applyFont="1" applyFill="1" applyBorder="1" applyAlignment="1" applyProtection="1">
      <alignment horizontal="center"/>
    </xf>
    <xf numFmtId="0" fontId="18" fillId="4" borderId="4" xfId="0" applyFont="1" applyFill="1" applyBorder="1" applyAlignment="1" applyProtection="1">
      <alignment horizontal="center"/>
    </xf>
    <xf numFmtId="0" fontId="18" fillId="4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1252611</xdr:colOff>
      <xdr:row>29</xdr:row>
      <xdr:rowOff>96920</xdr:rowOff>
    </xdr:from>
    <xdr:to>
      <xdr:col>4</xdr:col>
      <xdr:colOff>368691</xdr:colOff>
      <xdr:row>47</xdr:row>
      <xdr:rowOff>11890</xdr:rowOff>
    </xdr:to>
    <xdr:pic>
      <xdr:nvPicPr>
        <xdr:cNvPr id="1025" name="Bildobjekt 3" descr="Skåpskiss 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1610"/>
        <a:stretch>
          <a:fillRect/>
        </a:stretch>
      </xdr:blipFill>
      <xdr:spPr bwMode="auto">
        <a:xfrm>
          <a:off x="1252611" y="5171840"/>
          <a:ext cx="4328160" cy="299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1257300</xdr:colOff>
      <xdr:row>17</xdr:row>
      <xdr:rowOff>104775</xdr:rowOff>
    </xdr:from>
    <xdr:to>
      <xdr:col>3</xdr:col>
      <xdr:colOff>161925</xdr:colOff>
      <xdr:row>18</xdr:row>
      <xdr:rowOff>0</xdr:rowOff>
    </xdr:to>
    <xdr:sp macro="" textlink="">
      <xdr:nvSpPr>
        <xdr:cNvPr id="1026" name="Line 1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4457700" y="3390900"/>
          <a:ext cx="180975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1842135</xdr:colOff>
      <xdr:row>33</xdr:row>
      <xdr:rowOff>46591</xdr:rowOff>
    </xdr:from>
    <xdr:to>
      <xdr:col>1</xdr:col>
      <xdr:colOff>548640</xdr:colOff>
      <xdr:row>42</xdr:row>
      <xdr:rowOff>76009</xdr:rowOff>
    </xdr:to>
    <xdr:pic>
      <xdr:nvPicPr>
        <xdr:cNvPr id="6" name="Picture 3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1842135" y="5792071"/>
          <a:ext cx="779145" cy="1538178"/>
        </a:xfrm>
        <a:prstGeom prst="snip2Diag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0</xdr:col>
      <xdr:colOff>19050</xdr:colOff>
      <xdr:row>47</xdr:row>
      <xdr:rowOff>152400</xdr:rowOff>
    </xdr:from>
    <xdr:ext cx="2647950" cy="264560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050" y="9153525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sv-SE" sz="1200" b="1">
              <a:latin typeface="Arial" pitchFamily="34" charset="0"/>
              <a:cs typeface="Arial" pitchFamily="34" charset="0"/>
            </a:rPr>
            <a:t>Övriga mått: Se fliken "Måttskiss"</a:t>
          </a:r>
        </a:p>
      </xdr:txBody>
    </xdr:sp>
    <xdr:clientData/>
  </xdr:oneCellAnchor>
  <xdr:twoCellAnchor>
    <xdr:from>
      <xdr:col>2</xdr:col>
      <xdr:colOff>1</xdr:colOff>
      <xdr:row>24</xdr:row>
      <xdr:rowOff>133350</xdr:rowOff>
    </xdr:from>
    <xdr:to>
      <xdr:col>2</xdr:col>
      <xdr:colOff>180975</xdr:colOff>
      <xdr:row>24</xdr:row>
      <xdr:rowOff>133350</xdr:rowOff>
    </xdr:to>
    <xdr:cxnSp macro="">
      <xdr:nvCxnSpPr>
        <xdr:cNvPr id="9" name="Rak pi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3200401" y="4086225"/>
          <a:ext cx="180974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211455</xdr:colOff>
      <xdr:row>2</xdr:row>
      <xdr:rowOff>80010</xdr:rowOff>
    </xdr:from>
    <xdr:to>
      <xdr:col>5</xdr:col>
      <xdr:colOff>495375</xdr:colOff>
      <xdr:row>8</xdr:row>
      <xdr:rowOff>20970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343275" y="582930"/>
          <a:ext cx="2905200" cy="946800"/>
        </a:xfrm>
        <a:prstGeom prst="rect">
          <a:avLst/>
        </a:prstGeom>
        <a:noFill/>
        <a:ln w="19050" cap="rnd" cmpd="sng">
          <a:solidFill>
            <a:schemeClr val="bg1">
              <a:lumMod val="50000"/>
            </a:schemeClr>
          </a:solidFill>
          <a:round/>
        </a:ln>
        <a:scene3d>
          <a:camera prst="orthographicFront"/>
          <a:lightRig rig="threePt" dir="t"/>
        </a:scene3d>
        <a:sp3d>
          <a:bevelB w="0" h="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8</xdr:row>
      <xdr:rowOff>152400</xdr:rowOff>
    </xdr:from>
    <xdr:to>
      <xdr:col>4</xdr:col>
      <xdr:colOff>1402080</xdr:colOff>
      <xdr:row>41</xdr:row>
      <xdr:rowOff>15240</xdr:rowOff>
    </xdr:to>
    <xdr:pic>
      <xdr:nvPicPr>
        <xdr:cNvPr id="3" name="Bildobjekt 2" descr="C:\Users\parahl01\AppData\Local\Microsoft\Windows\Temporary Internet Files\Content.Outlook\S775S403\Beställningsmall_plyfa_se (2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2286000"/>
          <a:ext cx="5299710" cy="5722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43608</xdr:rowOff>
    </xdr:from>
    <xdr:to>
      <xdr:col>11</xdr:col>
      <xdr:colOff>175260</xdr:colOff>
      <xdr:row>27</xdr:row>
      <xdr:rowOff>60546</xdr:rowOff>
    </xdr:to>
    <xdr:pic>
      <xdr:nvPicPr>
        <xdr:cNvPr id="3073" name="Picture 4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394128"/>
          <a:ext cx="7551420" cy="4619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624840</xdr:colOff>
      <xdr:row>1</xdr:row>
      <xdr:rowOff>167640</xdr:rowOff>
    </xdr:from>
    <xdr:to>
      <xdr:col>11</xdr:col>
      <xdr:colOff>198120</xdr:colOff>
      <xdr:row>27</xdr:row>
      <xdr:rowOff>156540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24840" y="441960"/>
          <a:ext cx="7117080" cy="4545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411481</xdr:colOff>
      <xdr:row>1</xdr:row>
      <xdr:rowOff>49701</xdr:rowOff>
    </xdr:from>
    <xdr:to>
      <xdr:col>12</xdr:col>
      <xdr:colOff>30480</xdr:colOff>
      <xdr:row>28</xdr:row>
      <xdr:rowOff>84074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11481" y="224961"/>
          <a:ext cx="7848599" cy="4766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</xdr:row>
      <xdr:rowOff>9525</xdr:rowOff>
    </xdr:from>
    <xdr:to>
      <xdr:col>1</xdr:col>
      <xdr:colOff>180975</xdr:colOff>
      <xdr:row>34</xdr:row>
      <xdr:rowOff>161925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8100" y="5981700"/>
          <a:ext cx="838200" cy="3333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sv-SE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3</xdr:row>
      <xdr:rowOff>7620</xdr:rowOff>
    </xdr:from>
    <xdr:to>
      <xdr:col>9</xdr:col>
      <xdr:colOff>434340</xdr:colOff>
      <xdr:row>26</xdr:row>
      <xdr:rowOff>58484</xdr:rowOff>
    </xdr:to>
    <xdr:grpSp>
      <xdr:nvGrpSpPr>
        <xdr:cNvPr id="6145" name="Group 3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GrpSpPr>
          <a:grpSpLocks noChangeAspect="1"/>
        </xdr:cNvGrpSpPr>
      </xdr:nvGrpSpPr>
      <xdr:grpSpPr bwMode="auto">
        <a:xfrm>
          <a:off x="297180" y="664845"/>
          <a:ext cx="6852285" cy="4213289"/>
          <a:chOff x="0" y="0"/>
          <a:chExt cx="974" cy="607"/>
        </a:xfrm>
      </xdr:grpSpPr>
      <xdr:sp macro="" textlink="">
        <xdr:nvSpPr>
          <xdr:cNvPr id="6146" name="AutoShape 2">
            <a:extLst>
              <a:ext uri="{FF2B5EF4-FFF2-40B4-BE49-F238E27FC236}">
                <a16:creationId xmlns:a16="http://schemas.microsoft.com/office/drawing/2014/main" id="{00000000-0008-0000-0600-0000021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0"/>
            <a:ext cx="973" cy="6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pic>
        <xdr:nvPicPr>
          <xdr:cNvPr id="6147" name="Picture 4">
            <a:extLst>
              <a:ext uri="{FF2B5EF4-FFF2-40B4-BE49-F238E27FC236}">
                <a16:creationId xmlns:a16="http://schemas.microsoft.com/office/drawing/2014/main" id="{00000000-0008-0000-0600-0000031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0" y="3"/>
            <a:ext cx="974" cy="6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4</xdr:row>
      <xdr:rowOff>7620</xdr:rowOff>
    </xdr:from>
    <xdr:to>
      <xdr:col>11</xdr:col>
      <xdr:colOff>262718</xdr:colOff>
      <xdr:row>26</xdr:row>
      <xdr:rowOff>10678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36220" y="822960"/>
          <a:ext cx="7570298" cy="38587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showRowColHeaders="0" tabSelected="1" showRuler="0" view="pageLayout" zoomScaleNormal="100" workbookViewId="0">
      <selection activeCell="B3" sqref="B3"/>
    </sheetView>
  </sheetViews>
  <sheetFormatPr defaultColWidth="2.25" defaultRowHeight="14.25" x14ac:dyDescent="0.2"/>
  <cols>
    <col min="1" max="1" width="26.75" style="15" customWidth="1"/>
    <col min="2" max="2" width="13.625" style="16" customWidth="1"/>
    <col min="3" max="3" width="18.75" style="15" customWidth="1"/>
    <col min="4" max="4" width="7.875" style="15" customWidth="1"/>
    <col min="5" max="5" width="13" style="15" customWidth="1"/>
    <col min="6" max="6" width="9.75" style="15" customWidth="1"/>
    <col min="7" max="16384" width="2.25" style="15"/>
  </cols>
  <sheetData>
    <row r="1" spans="1:7" ht="22.9" customHeight="1" x14ac:dyDescent="0.35">
      <c r="A1" s="22" t="s">
        <v>80</v>
      </c>
      <c r="B1" s="23"/>
      <c r="C1" s="21"/>
      <c r="D1" s="21"/>
      <c r="E1" s="21"/>
      <c r="F1" s="21"/>
    </row>
    <row r="2" spans="1:7" ht="16.899999999999999" customHeight="1" x14ac:dyDescent="0.35">
      <c r="A2" s="39"/>
      <c r="B2" s="40"/>
      <c r="C2" s="21"/>
      <c r="D2" s="21"/>
      <c r="E2" s="21"/>
      <c r="F2" s="21"/>
    </row>
    <row r="3" spans="1:7" ht="13.15" customHeight="1" x14ac:dyDescent="0.2">
      <c r="A3" s="20" t="s">
        <v>62</v>
      </c>
      <c r="B3" s="30"/>
      <c r="C3" s="28"/>
      <c r="D3" s="28"/>
      <c r="E3" s="28"/>
      <c r="F3" s="28"/>
    </row>
    <row r="4" spans="1:7" ht="13.15" customHeight="1" x14ac:dyDescent="0.2">
      <c r="A4" s="20" t="s">
        <v>3</v>
      </c>
      <c r="B4" s="30"/>
      <c r="C4" s="53" t="s">
        <v>54</v>
      </c>
      <c r="D4" s="54"/>
      <c r="E4" s="54"/>
      <c r="F4" s="54"/>
    </row>
    <row r="5" spans="1:7" ht="13.15" customHeight="1" x14ac:dyDescent="0.2">
      <c r="A5" s="20" t="s">
        <v>4</v>
      </c>
      <c r="B5" s="30"/>
      <c r="C5" s="55" t="s">
        <v>59</v>
      </c>
      <c r="D5" s="56"/>
      <c r="E5" s="56"/>
      <c r="F5" s="56"/>
    </row>
    <row r="6" spans="1:7" ht="13.15" customHeight="1" x14ac:dyDescent="0.2">
      <c r="A6" s="20" t="s">
        <v>8</v>
      </c>
      <c r="B6" s="30"/>
      <c r="C6" s="36" t="s">
        <v>60</v>
      </c>
      <c r="D6" s="37">
        <f>IF($B$13="Bakgavellyft",$B$6+$B$11+78,$B$6+$B$11+52)</f>
        <v>52</v>
      </c>
      <c r="E6" s="25"/>
      <c r="F6" s="26">
        <f>B6+B11</f>
        <v>0</v>
      </c>
    </row>
    <row r="7" spans="1:7" ht="13.15" customHeight="1" x14ac:dyDescent="0.25">
      <c r="A7" s="20" t="s">
        <v>9</v>
      </c>
      <c r="B7" s="30"/>
      <c r="C7" s="36" t="s">
        <v>61</v>
      </c>
      <c r="D7" s="38">
        <f>$B$7+(2*$B$9)+15</f>
        <v>15</v>
      </c>
      <c r="E7" s="27"/>
      <c r="F7" s="26">
        <f>B7+(2*B9)</f>
        <v>0</v>
      </c>
    </row>
    <row r="8" spans="1:7" ht="15" customHeight="1" x14ac:dyDescent="0.2">
      <c r="A8" s="20" t="s">
        <v>10</v>
      </c>
      <c r="B8" s="30"/>
      <c r="C8" s="36" t="s">
        <v>53</v>
      </c>
      <c r="D8" s="38">
        <f>$B$8+$B$10+$B$12+88</f>
        <v>88</v>
      </c>
      <c r="E8" s="28"/>
      <c r="F8" s="26">
        <f>B8+B10</f>
        <v>0</v>
      </c>
    </row>
    <row r="9" spans="1:7" ht="15" customHeight="1" x14ac:dyDescent="0.25">
      <c r="A9" s="20" t="s">
        <v>6</v>
      </c>
      <c r="B9" s="30"/>
      <c r="C9" s="29" t="str">
        <f>IF(B13="Bakdörrar","Obs! Inv längd minskas med dörrtjockleken.","")</f>
        <v/>
      </c>
      <c r="D9" s="28"/>
      <c r="E9" s="28"/>
      <c r="F9" s="28"/>
    </row>
    <row r="10" spans="1:7" ht="13.15" customHeight="1" x14ac:dyDescent="0.2">
      <c r="A10" s="20" t="s">
        <v>7</v>
      </c>
      <c r="B10" s="30"/>
      <c r="C10" s="24" t="s">
        <v>79</v>
      </c>
      <c r="D10" s="65"/>
      <c r="E10" s="66"/>
      <c r="F10" s="67"/>
    </row>
    <row r="11" spans="1:7" ht="13.15" customHeight="1" x14ac:dyDescent="0.2">
      <c r="A11" s="20" t="s">
        <v>49</v>
      </c>
      <c r="B11" s="30"/>
      <c r="C11" s="31" t="s">
        <v>5</v>
      </c>
      <c r="D11" s="69"/>
      <c r="E11" s="63"/>
      <c r="F11" s="64"/>
    </row>
    <row r="12" spans="1:7" ht="13.15" customHeight="1" x14ac:dyDescent="0.2">
      <c r="A12" s="20" t="s">
        <v>11</v>
      </c>
      <c r="B12" s="30"/>
      <c r="C12" s="34"/>
      <c r="D12" s="68"/>
      <c r="E12" s="59"/>
      <c r="F12" s="60"/>
      <c r="G12" s="35"/>
    </row>
    <row r="13" spans="1:7" ht="13.15" customHeight="1" x14ac:dyDescent="0.2">
      <c r="A13" s="20" t="s">
        <v>55</v>
      </c>
      <c r="B13" s="30"/>
      <c r="C13" s="31" t="s">
        <v>14</v>
      </c>
      <c r="D13" s="69"/>
      <c r="E13" s="63"/>
      <c r="F13" s="64"/>
    </row>
    <row r="14" spans="1:7" ht="13.15" customHeight="1" x14ac:dyDescent="0.2">
      <c r="A14" s="20" t="s">
        <v>43</v>
      </c>
      <c r="B14" s="30"/>
      <c r="C14" s="34"/>
      <c r="D14" s="68"/>
      <c r="E14" s="59"/>
      <c r="F14" s="60"/>
    </row>
    <row r="15" spans="1:7" ht="13.15" customHeight="1" x14ac:dyDescent="0.2">
      <c r="A15" s="20" t="s">
        <v>44</v>
      </c>
      <c r="B15" s="30"/>
      <c r="C15" s="57"/>
      <c r="D15" s="58"/>
      <c r="E15" s="58"/>
      <c r="F15" s="58"/>
    </row>
    <row r="16" spans="1:7" ht="13.15" customHeight="1" x14ac:dyDescent="0.2">
      <c r="A16" s="20" t="s">
        <v>51</v>
      </c>
      <c r="B16" s="30"/>
      <c r="C16" s="24" t="s">
        <v>13</v>
      </c>
      <c r="D16" s="65"/>
      <c r="E16" s="66"/>
      <c r="F16" s="67"/>
    </row>
    <row r="17" spans="1:6" ht="13.15" customHeight="1" x14ac:dyDescent="0.2">
      <c r="A17" s="20" t="s">
        <v>0</v>
      </c>
      <c r="B17" s="30"/>
      <c r="C17" s="24" t="s">
        <v>15</v>
      </c>
      <c r="D17" s="65"/>
      <c r="E17" s="66"/>
      <c r="F17" s="67"/>
    </row>
    <row r="18" spans="1:6" ht="13.15" customHeight="1" x14ac:dyDescent="0.2">
      <c r="A18" s="20" t="s">
        <v>17</v>
      </c>
      <c r="B18" s="30"/>
      <c r="C18" s="31" t="s">
        <v>16</v>
      </c>
      <c r="D18" s="65"/>
      <c r="E18" s="66"/>
      <c r="F18" s="67"/>
    </row>
    <row r="19" spans="1:6" ht="13.15" customHeight="1" x14ac:dyDescent="0.2">
      <c r="A19" s="20" t="s">
        <v>2</v>
      </c>
      <c r="B19" s="30"/>
      <c r="C19" s="70"/>
      <c r="D19" s="63"/>
      <c r="E19" s="63"/>
      <c r="F19" s="64"/>
    </row>
    <row r="20" spans="1:6" ht="13.15" customHeight="1" x14ac:dyDescent="0.2">
      <c r="A20" s="20" t="s">
        <v>1</v>
      </c>
      <c r="B20" s="30"/>
      <c r="C20" s="71"/>
      <c r="D20" s="61"/>
      <c r="E20" s="61"/>
      <c r="F20" s="62"/>
    </row>
    <row r="21" spans="1:6" ht="13.15" customHeight="1" x14ac:dyDescent="0.2">
      <c r="A21" s="24" t="s">
        <v>56</v>
      </c>
      <c r="B21" s="30"/>
      <c r="C21" s="72"/>
      <c r="D21" s="59"/>
      <c r="E21" s="59"/>
      <c r="F21" s="60"/>
    </row>
    <row r="22" spans="1:6" ht="13.15" customHeight="1" x14ac:dyDescent="0.2">
      <c r="A22" s="24" t="s">
        <v>19</v>
      </c>
      <c r="B22" s="30"/>
      <c r="C22" s="28"/>
      <c r="D22" s="28"/>
      <c r="E22" s="28"/>
      <c r="F22" s="28"/>
    </row>
    <row r="23" spans="1:6" ht="13.15" customHeight="1" x14ac:dyDescent="0.2">
      <c r="A23" s="24" t="s">
        <v>57</v>
      </c>
      <c r="B23" s="30"/>
      <c r="C23" s="28"/>
      <c r="D23" s="28"/>
      <c r="E23" s="28"/>
      <c r="F23" s="28"/>
    </row>
    <row r="24" spans="1:6" ht="13.15" customHeight="1" x14ac:dyDescent="0.2">
      <c r="A24" s="24" t="s">
        <v>52</v>
      </c>
      <c r="B24" s="30"/>
      <c r="C24" s="28"/>
      <c r="D24" s="28"/>
      <c r="E24" s="28"/>
      <c r="F24" s="28"/>
    </row>
    <row r="25" spans="1:6" ht="13.15" customHeight="1" x14ac:dyDescent="0.2">
      <c r="A25" s="24" t="s">
        <v>46</v>
      </c>
      <c r="B25" s="30">
        <f>E25</f>
        <v>-1</v>
      </c>
      <c r="C25" s="33" t="s">
        <v>48</v>
      </c>
      <c r="D25" s="28" t="s">
        <v>47</v>
      </c>
      <c r="E25" s="32">
        <f>CEILING(B6/600,1)-1</f>
        <v>-1</v>
      </c>
    </row>
    <row r="26" spans="1:6" ht="13.15" customHeight="1" x14ac:dyDescent="0.2">
      <c r="A26" s="24" t="s">
        <v>58</v>
      </c>
      <c r="B26" s="30"/>
      <c r="C26" s="28"/>
      <c r="D26" s="28"/>
      <c r="E26" s="28"/>
      <c r="F26" s="28"/>
    </row>
    <row r="27" spans="1:6" ht="13.15" customHeight="1" x14ac:dyDescent="0.2">
      <c r="A27" s="28"/>
      <c r="B27" s="32"/>
      <c r="C27" s="28"/>
      <c r="D27" s="28"/>
      <c r="E27" s="28"/>
      <c r="F27" s="28"/>
    </row>
    <row r="28" spans="1:6" ht="13.15" customHeight="1" x14ac:dyDescent="0.2">
      <c r="A28" s="28"/>
      <c r="B28" s="32"/>
      <c r="C28" s="28"/>
      <c r="D28" s="28"/>
      <c r="E28" s="28"/>
      <c r="F28" s="28"/>
    </row>
    <row r="29" spans="1:6" ht="13.15" customHeight="1" x14ac:dyDescent="0.2">
      <c r="A29" s="28"/>
      <c r="B29" s="32"/>
      <c r="C29" s="28"/>
      <c r="D29" s="28"/>
      <c r="E29" s="28"/>
      <c r="F29" s="28"/>
    </row>
    <row r="30" spans="1:6" ht="13.15" customHeight="1" x14ac:dyDescent="0.2">
      <c r="A30" s="28"/>
      <c r="B30" s="32"/>
      <c r="C30" s="28"/>
      <c r="D30" s="28"/>
      <c r="E30" s="28"/>
      <c r="F30" s="28"/>
    </row>
    <row r="31" spans="1:6" ht="13.15" customHeight="1" x14ac:dyDescent="0.2">
      <c r="A31" s="28"/>
      <c r="B31" s="32"/>
      <c r="C31" s="28"/>
      <c r="D31" s="28"/>
      <c r="E31" s="28"/>
      <c r="F31" s="28"/>
    </row>
    <row r="32" spans="1:6" ht="13.15" customHeight="1" x14ac:dyDescent="0.2">
      <c r="A32" s="28"/>
      <c r="B32" s="32"/>
      <c r="C32" s="28"/>
      <c r="D32" s="28"/>
      <c r="E32" s="28"/>
      <c r="F32" s="28"/>
    </row>
    <row r="33" spans="1:6" ht="13.15" customHeight="1" x14ac:dyDescent="0.2">
      <c r="A33" s="28"/>
      <c r="B33" s="32"/>
      <c r="C33" s="28"/>
      <c r="D33" s="28"/>
      <c r="E33" s="28"/>
      <c r="F33" s="28"/>
    </row>
    <row r="34" spans="1:6" ht="13.15" customHeight="1" x14ac:dyDescent="0.2">
      <c r="A34" s="28"/>
      <c r="B34" s="32"/>
      <c r="C34" s="28"/>
      <c r="D34" s="28"/>
      <c r="E34" s="28"/>
      <c r="F34" s="28"/>
    </row>
    <row r="35" spans="1:6" ht="13.15" customHeight="1" x14ac:dyDescent="0.2">
      <c r="A35" s="28"/>
      <c r="B35" s="32"/>
      <c r="C35" s="28"/>
      <c r="D35" s="28"/>
      <c r="E35" s="28"/>
      <c r="F35" s="28"/>
    </row>
    <row r="36" spans="1:6" ht="13.15" customHeight="1" x14ac:dyDescent="0.2">
      <c r="A36" s="28"/>
      <c r="B36" s="32"/>
      <c r="C36" s="28"/>
      <c r="D36" s="28"/>
      <c r="E36" s="28"/>
      <c r="F36" s="28"/>
    </row>
    <row r="37" spans="1:6" ht="13.15" customHeight="1" x14ac:dyDescent="0.2">
      <c r="A37" s="28"/>
      <c r="B37" s="32"/>
      <c r="C37" s="28"/>
      <c r="D37" s="28"/>
      <c r="E37" s="28"/>
      <c r="F37" s="28"/>
    </row>
    <row r="38" spans="1:6" ht="13.15" customHeight="1" x14ac:dyDescent="0.2">
      <c r="A38" s="28"/>
      <c r="B38" s="32"/>
      <c r="C38" s="28"/>
      <c r="D38" s="28"/>
      <c r="E38" s="28"/>
      <c r="F38" s="28"/>
    </row>
    <row r="39" spans="1:6" ht="13.15" customHeight="1" x14ac:dyDescent="0.2">
      <c r="A39" s="28"/>
      <c r="B39" s="32"/>
      <c r="C39" s="28"/>
      <c r="D39" s="28"/>
      <c r="E39" s="28"/>
      <c r="F39" s="28"/>
    </row>
    <row r="40" spans="1:6" ht="13.15" customHeight="1" x14ac:dyDescent="0.2">
      <c r="A40" s="28"/>
      <c r="B40" s="32"/>
      <c r="C40" s="28"/>
      <c r="D40" s="28"/>
      <c r="E40" s="28"/>
      <c r="F40" s="28"/>
    </row>
    <row r="41" spans="1:6" ht="13.15" customHeight="1" x14ac:dyDescent="0.2">
      <c r="A41" s="28"/>
      <c r="B41" s="32"/>
      <c r="C41" s="28"/>
      <c r="D41" s="28"/>
      <c r="E41" s="28"/>
      <c r="F41" s="28"/>
    </row>
    <row r="42" spans="1:6" ht="13.15" customHeight="1" x14ac:dyDescent="0.2">
      <c r="A42" s="28"/>
      <c r="B42" s="32"/>
      <c r="C42" s="28"/>
      <c r="D42" s="28"/>
      <c r="E42" s="28"/>
      <c r="F42" s="28"/>
    </row>
    <row r="43" spans="1:6" ht="13.15" customHeight="1" x14ac:dyDescent="0.2">
      <c r="A43" s="28"/>
      <c r="B43" s="32"/>
      <c r="C43" s="28"/>
      <c r="D43" s="28"/>
      <c r="E43" s="28"/>
      <c r="F43" s="28"/>
    </row>
    <row r="44" spans="1:6" ht="13.15" customHeight="1" x14ac:dyDescent="0.2">
      <c r="A44" s="28"/>
      <c r="B44" s="32"/>
      <c r="C44" s="28"/>
      <c r="D44" s="28"/>
      <c r="E44" s="28"/>
      <c r="F44" s="28"/>
    </row>
    <row r="45" spans="1:6" x14ac:dyDescent="0.2">
      <c r="A45" s="28"/>
      <c r="B45" s="32"/>
      <c r="C45" s="28"/>
      <c r="D45" s="28"/>
      <c r="E45" s="28"/>
      <c r="F45" s="28"/>
    </row>
    <row r="46" spans="1:6" x14ac:dyDescent="0.2">
      <c r="A46" s="28"/>
      <c r="B46" s="32"/>
      <c r="C46" s="28"/>
      <c r="D46" s="28"/>
      <c r="E46" s="28"/>
      <c r="F46" s="28"/>
    </row>
    <row r="47" spans="1:6" ht="16.899999999999999" customHeight="1" x14ac:dyDescent="0.2">
      <c r="A47" s="28"/>
      <c r="B47" s="32"/>
      <c r="C47" s="28"/>
      <c r="D47" s="28"/>
      <c r="E47" s="28"/>
      <c r="F47" s="28"/>
    </row>
    <row r="48" spans="1:6" ht="17.45" customHeight="1" x14ac:dyDescent="0.2">
      <c r="A48" s="28"/>
      <c r="B48" s="32"/>
      <c r="C48" s="28"/>
      <c r="D48" s="28"/>
      <c r="E48" s="28"/>
      <c r="F48" s="28"/>
    </row>
    <row r="49" spans="1:6" ht="17.45" customHeight="1" x14ac:dyDescent="0.2">
      <c r="A49" s="28"/>
      <c r="B49" s="32"/>
      <c r="C49" s="28"/>
      <c r="D49" s="28"/>
      <c r="E49" s="28"/>
      <c r="F49" s="28"/>
    </row>
    <row r="50" spans="1:6" ht="13.15" customHeight="1" x14ac:dyDescent="0.2">
      <c r="A50" s="28"/>
      <c r="B50" s="32"/>
      <c r="C50" s="28"/>
      <c r="D50" s="28"/>
      <c r="E50" s="28"/>
      <c r="F50" s="28"/>
    </row>
    <row r="51" spans="1:6" ht="13.15" customHeight="1" x14ac:dyDescent="0.2">
      <c r="A51" s="28"/>
      <c r="B51" s="28"/>
      <c r="C51" s="28"/>
      <c r="D51" s="28"/>
      <c r="E51" s="28"/>
      <c r="F51" s="28"/>
    </row>
    <row r="52" spans="1:6" ht="13.15" customHeight="1" x14ac:dyDescent="0.2">
      <c r="A52" s="32"/>
      <c r="B52" s="28"/>
    </row>
    <row r="53" spans="1:6" x14ac:dyDescent="0.2">
      <c r="A53" s="16"/>
      <c r="B53" s="15"/>
    </row>
    <row r="54" spans="1:6" x14ac:dyDescent="0.2">
      <c r="A54" s="16"/>
      <c r="B54" s="15"/>
    </row>
    <row r="55" spans="1:6" x14ac:dyDescent="0.2">
      <c r="A55" s="16"/>
      <c r="B55" s="15"/>
    </row>
    <row r="56" spans="1:6" x14ac:dyDescent="0.2">
      <c r="A56" s="16"/>
      <c r="B56" s="15"/>
    </row>
    <row r="57" spans="1:6" x14ac:dyDescent="0.2">
      <c r="A57" s="16"/>
      <c r="B57" s="15"/>
    </row>
  </sheetData>
  <sheetProtection sheet="1" objects="1" scenarios="1" selectLockedCells="1"/>
  <protectedRanges>
    <protectedRange sqref="B12:B21 B5:B9" name="Område1_1"/>
    <protectedRange sqref="B4" name="Område1_2"/>
    <protectedRange sqref="B3" name="Område1"/>
  </protectedRanges>
  <mergeCells count="15">
    <mergeCell ref="C4:F4"/>
    <mergeCell ref="C5:F5"/>
    <mergeCell ref="C15:F15"/>
    <mergeCell ref="D21:F21"/>
    <mergeCell ref="D20:F20"/>
    <mergeCell ref="D19:F19"/>
    <mergeCell ref="D18:F18"/>
    <mergeCell ref="D17:F17"/>
    <mergeCell ref="D16:F16"/>
    <mergeCell ref="D14:F14"/>
    <mergeCell ref="D13:F13"/>
    <mergeCell ref="D12:F12"/>
    <mergeCell ref="D11:F11"/>
    <mergeCell ref="D10:F10"/>
    <mergeCell ref="C19:C21"/>
  </mergeCells>
  <phoneticPr fontId="5" type="noConversion"/>
  <dataValidations xWindow="384" yWindow="317" count="15">
    <dataValidation type="list" allowBlank="1" showInputMessage="1" showErrorMessage="1" errorTitle="Valfri inmatning ej möjlig" error="Använd förutbestämda val" sqref="B19" xr:uid="{00000000-0002-0000-0000-000000000000}">
      <formula1>"Inga,Universal (50493), Iveco (50503)"</formula1>
    </dataValidation>
    <dataValidation type="list" allowBlank="1" showErrorMessage="1" errorTitle="Valfri inmatning ej möjlig" error="Använd förutbestämda val" prompt="Bilmärke måste anges" sqref="B5" xr:uid="{00000000-0002-0000-0000-000001000000}">
      <formula1>"Citroén Jumper, Fiat Ducato, Ford Transit, Iveco Daily, MB Sprinter, Nissan Cabstar, Nissan NV400, Opel Movano,Peugeot Boxer, Renault Master, VW Crafter, Övriga"</formula1>
    </dataValidation>
    <dataValidation type="list" allowBlank="1" showInputMessage="1" showErrorMessage="1" errorTitle="Valfri inmatning ej möjlig" error="Använd förutbestämda val" sqref="B18 B21:B23" xr:uid="{00000000-0002-0000-0000-000002000000}">
      <formula1>"Ja,Nej"</formula1>
    </dataValidation>
    <dataValidation type="list" allowBlank="1" showInputMessage="1" showErrorMessage="1" errorTitle="Valfri inmatning ej möjlig" error="Använd förutbestämda val" sqref="B12" xr:uid="{00000000-0002-0000-0000-000003000000}">
      <formula1>"18,21"</formula1>
    </dataValidation>
    <dataValidation type="list" allowBlank="1" showInputMessage="1" showErrorMessage="1" errorTitle="Valfri inmatning ej möjlig" error="Använd förutbestämda val" sqref="B9" xr:uid="{00000000-0002-0000-0000-000004000000}">
      <formula1>"25,30,40"</formula1>
    </dataValidation>
    <dataValidation type="list" allowBlank="1" showInputMessage="1" showErrorMessage="1" errorTitle="Valfri inmatning ej möjlig" error="Använd förutbestämda val" sqref="B13" xr:uid="{00000000-0002-0000-0000-000005000000}">
      <formula1>"Bakgavellyft,Bakdörrar,Lyft fullhöjd"</formula1>
    </dataValidation>
    <dataValidation type="list" allowBlank="1" showInputMessage="1" showErrorMessage="1" errorTitle="Valfri inmatning ej möjlig" error="Använd förutbestämda val" sqref="B10" xr:uid="{00000000-0002-0000-0000-000006000000}">
      <formula1>"25,30,40,50,60"</formula1>
    </dataValidation>
    <dataValidation type="list" allowBlank="1" showInputMessage="1" showErrorMessage="1" errorTitle="Valfri inmatning ej möjlig" error="Använd förutbestämda val" sqref="B17" xr:uid="{00000000-0002-0000-0000-000007000000}">
      <formula1>"Ingen,80 mm,100 mm,130 mm,160 mm"</formula1>
    </dataValidation>
    <dataValidation type="whole" errorStyle="warning" operator="lessThanOrEqual" allowBlank="1" showInputMessage="1" showErrorMessage="1" error="Max längd vid 80 mm hjälpram är 5500 mm._x000a_Max längd vid 100 mm hjälpram är 5000 mm._x000a_Max längd vid 130 mm hjälpram är 6100 mm." sqref="B6" xr:uid="{00000000-0002-0000-0000-000008000000}">
      <formula1>5000</formula1>
    </dataValidation>
    <dataValidation type="whole" operator="lessThanOrEqual" allowBlank="1" showInputMessage="1" showErrorMessage="1" error="Max höjd överskrids" sqref="B8" xr:uid="{00000000-0002-0000-0000-000009000000}">
      <formula1>2350</formula1>
    </dataValidation>
    <dataValidation type="whole" operator="lessThan" allowBlank="1" showInputMessage="1" showErrorMessage="1" errorTitle="Max 50 mm" error="Max framstamstjocklek är 50 mm" sqref="B11" xr:uid="{00000000-0002-0000-0000-00000A000000}">
      <formula1>51</formula1>
    </dataValidation>
    <dataValidation type="whole" errorStyle="information" operator="lessThan" allowBlank="1" showInputMessage="1" showErrorMessage="1" errorTitle="Glöm inte A-mått" error="A-måttet måste fyllas i" sqref="B14" xr:uid="{00000000-0002-0000-0000-00000B000000}">
      <formula1>0</formula1>
    </dataValidation>
    <dataValidation type="list" allowBlank="1" showInputMessage="1" showErrorMessage="1" errorTitle="Valfri inmatning ej möjlig" error="Använd förutbestämda val" sqref="B24" xr:uid="{00000000-0002-0000-0000-00000C000000}">
      <formula1>"Ingen,150 mm,250 mm"</formula1>
    </dataValidation>
    <dataValidation type="whole" allowBlank="1" showInputMessage="1" showErrorMessage="1" errorTitle="Valfri inmatning ej möjlig" error="Använd förutbestämt val, 1-7" sqref="B26" xr:uid="{00000000-0002-0000-0000-00000D000000}">
      <formula1>1</formula1>
      <formula2>7</formula2>
    </dataValidation>
    <dataValidation type="list" allowBlank="1" showInputMessage="1" showErrorMessage="1" errorTitle="Valfri inmatning ej möjlig" error="Använd förutbestämda val" sqref="B3" xr:uid="{3274118B-2964-4673-8A6D-184E0E8EC4C4}">
      <formula1>"Beställning,Förfrågan"</formula1>
    </dataValidation>
  </dataValidations>
  <pageMargins left="0.70866141732283472" right="0.19685039370078741" top="1.6141732283464567" bottom="0.59055118110236227" header="0.70866141732283472" footer="0.31496062992125984"/>
  <pageSetup paperSize="9" scale="95" orientation="portrait" r:id="rId1"/>
  <headerFooter>
    <oddHeader>&amp;L&amp;G</oddHeader>
    <oddFooter>&amp;L&amp;"Arial,Fet"2019-09-27&amp;CDOC-0001157690&amp;R&amp;G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showRowColHeaders="0" showRuler="0" view="pageLayout" zoomScaleNormal="100" workbookViewId="0">
      <selection activeCell="B4" sqref="B4"/>
    </sheetView>
  </sheetViews>
  <sheetFormatPr defaultRowHeight="14.25" x14ac:dyDescent="0.2"/>
  <cols>
    <col min="1" max="1" width="20.75" customWidth="1"/>
    <col min="2" max="2" width="7.375" customWidth="1"/>
    <col min="3" max="3" width="21.25" customWidth="1"/>
    <col min="4" max="4" width="7.375" customWidth="1"/>
    <col min="5" max="5" width="21.25" customWidth="1"/>
    <col min="6" max="6" width="7.375" customWidth="1"/>
    <col min="7" max="7" width="10.875" customWidth="1"/>
    <col min="8" max="8" width="9.75" customWidth="1"/>
    <col min="9" max="9" width="9.125" customWidth="1"/>
  </cols>
  <sheetData>
    <row r="1" spans="1:7" s="2" customFormat="1" ht="24" customHeight="1" x14ac:dyDescent="0.3">
      <c r="A1" s="41" t="s">
        <v>63</v>
      </c>
      <c r="B1" s="42"/>
      <c r="C1" s="42"/>
      <c r="D1" s="43"/>
      <c r="E1" s="43"/>
      <c r="F1" s="43"/>
      <c r="G1" s="3"/>
    </row>
    <row r="2" spans="1:7" s="2" customFormat="1" ht="14.45" customHeight="1" x14ac:dyDescent="0.2"/>
    <row r="3" spans="1:7" s="2" customFormat="1" ht="36.6" customHeight="1" x14ac:dyDescent="0.2">
      <c r="A3" s="44" t="s">
        <v>18</v>
      </c>
    </row>
    <row r="4" spans="1:7" s="2" customFormat="1" ht="18.600000000000001" customHeight="1" x14ac:dyDescent="0.3">
      <c r="A4" s="45" t="s">
        <v>64</v>
      </c>
      <c r="B4" s="30">
        <f>Startsida!D6</f>
        <v>52</v>
      </c>
      <c r="C4" s="45" t="s">
        <v>67</v>
      </c>
      <c r="D4" s="30">
        <f>Startsida!B9</f>
        <v>0</v>
      </c>
      <c r="E4" s="45" t="s">
        <v>70</v>
      </c>
      <c r="F4" s="30">
        <f>Startsida!B12</f>
        <v>0</v>
      </c>
    </row>
    <row r="5" spans="1:7" s="2" customFormat="1" ht="18.600000000000001" customHeight="1" x14ac:dyDescent="0.3">
      <c r="A5" s="45" t="s">
        <v>65</v>
      </c>
      <c r="B5" s="30">
        <f>Startsida!D7</f>
        <v>15</v>
      </c>
      <c r="C5" s="45" t="s">
        <v>68</v>
      </c>
      <c r="D5" s="30">
        <f>Startsida!B10</f>
        <v>0</v>
      </c>
      <c r="E5" s="45" t="s">
        <v>71</v>
      </c>
      <c r="F5" s="30">
        <f>Startsida!B7+(Startsida!B9-59)*2</f>
        <v>-118</v>
      </c>
    </row>
    <row r="6" spans="1:7" s="2" customFormat="1" ht="18.600000000000001" customHeight="1" x14ac:dyDescent="0.3">
      <c r="A6" s="45" t="s">
        <v>66</v>
      </c>
      <c r="B6" s="30">
        <f>Startsida!D8</f>
        <v>88</v>
      </c>
      <c r="C6" s="45" t="s">
        <v>69</v>
      </c>
      <c r="D6" s="30">
        <f>Startsida!B11</f>
        <v>0</v>
      </c>
      <c r="E6" s="45" t="s">
        <v>72</v>
      </c>
      <c r="F6" s="30">
        <f>Startsida!B8+Startsida!B10-59</f>
        <v>-59</v>
      </c>
    </row>
    <row r="7" spans="1:7" s="2" customFormat="1" ht="18.600000000000001" customHeight="1" x14ac:dyDescent="0.35">
      <c r="D7" s="46"/>
    </row>
    <row r="8" spans="1:7" s="2" customFormat="1" ht="18.600000000000001" customHeight="1" x14ac:dyDescent="0.2">
      <c r="C8" s="5"/>
      <c r="D8" s="4"/>
    </row>
    <row r="9" spans="1:7" s="2" customFormat="1" ht="18.600000000000001" customHeight="1" x14ac:dyDescent="0.2">
      <c r="C9" s="5"/>
      <c r="D9" s="4"/>
    </row>
    <row r="10" spans="1:7" ht="15" x14ac:dyDescent="0.2">
      <c r="A10" s="2"/>
    </row>
  </sheetData>
  <sheetProtection sheet="1" objects="1" scenarios="1" selectLockedCells="1"/>
  <protectedRanges>
    <protectedRange sqref="G1" name="Område1"/>
  </protectedRanges>
  <phoneticPr fontId="5" type="noConversion"/>
  <pageMargins left="0.70866141732283472" right="0.19685039370078741" top="1.6141732283464567" bottom="0.59055118110236227" header="0.70866141732283472" footer="0.31496062992125984"/>
  <pageSetup paperSize="9" orientation="portrait" r:id="rId1"/>
  <headerFooter>
    <oddHeader>&amp;L&amp;G</oddHeader>
    <oddFooter>&amp;L&amp;"Arial,Fet"2019-01-09&amp;R&amp;G&amp;CDOC-0001157690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6"/>
  <sheetViews>
    <sheetView showGridLines="0" showRowColHeaders="0" showRuler="0" view="pageLayout" zoomScaleNormal="100" workbookViewId="0">
      <selection activeCell="B29" sqref="B29"/>
    </sheetView>
  </sheetViews>
  <sheetFormatPr defaultRowHeight="14.25" x14ac:dyDescent="0.2"/>
  <cols>
    <col min="1" max="1" width="23.5" customWidth="1"/>
    <col min="2" max="2" width="13.5" customWidth="1"/>
    <col min="3" max="3" width="10.625" customWidth="1"/>
    <col min="4" max="4" width="15.875" customWidth="1"/>
    <col min="5" max="7" width="6.625" customWidth="1"/>
    <col min="8" max="8" width="4.375" customWidth="1"/>
    <col min="9" max="9" width="36.25" customWidth="1"/>
  </cols>
  <sheetData>
    <row r="1" spans="1:4" ht="23.25" x14ac:dyDescent="0.35">
      <c r="A1" s="47" t="s">
        <v>73</v>
      </c>
    </row>
    <row r="4" spans="1:4" x14ac:dyDescent="0.2">
      <c r="A4" s="45" t="s">
        <v>3</v>
      </c>
      <c r="B4" s="48">
        <f>Startsida!B4</f>
        <v>0</v>
      </c>
    </row>
    <row r="5" spans="1:4" x14ac:dyDescent="0.2">
      <c r="A5" s="45" t="s">
        <v>4</v>
      </c>
      <c r="B5" s="48">
        <f>Startsida!B5</f>
        <v>0</v>
      </c>
    </row>
    <row r="6" spans="1:4" x14ac:dyDescent="0.2">
      <c r="A6" s="45" t="s">
        <v>8</v>
      </c>
      <c r="B6" s="48">
        <f>Startsida!B6</f>
        <v>0</v>
      </c>
      <c r="C6" s="12"/>
      <c r="D6" s="1"/>
    </row>
    <row r="7" spans="1:4" x14ac:dyDescent="0.2">
      <c r="A7" s="45" t="s">
        <v>9</v>
      </c>
      <c r="B7" s="48">
        <f>Startsida!B7</f>
        <v>0</v>
      </c>
      <c r="C7" s="12"/>
      <c r="D7" s="1"/>
    </row>
    <row r="8" spans="1:4" x14ac:dyDescent="0.2">
      <c r="A8" s="45" t="s">
        <v>10</v>
      </c>
      <c r="B8" s="48">
        <f>Startsida!B8</f>
        <v>0</v>
      </c>
      <c r="C8" s="12"/>
      <c r="D8" s="1"/>
    </row>
    <row r="9" spans="1:4" x14ac:dyDescent="0.2">
      <c r="A9" s="45" t="s">
        <v>6</v>
      </c>
      <c r="B9" s="48">
        <f>Startsida!B9</f>
        <v>0</v>
      </c>
    </row>
    <row r="10" spans="1:4" x14ac:dyDescent="0.2">
      <c r="A10" s="45" t="s">
        <v>7</v>
      </c>
      <c r="B10" s="48">
        <f>Startsida!B10</f>
        <v>0</v>
      </c>
    </row>
    <row r="11" spans="1:4" x14ac:dyDescent="0.2">
      <c r="A11" s="45" t="s">
        <v>49</v>
      </c>
      <c r="B11" s="48">
        <f>Startsida!B11</f>
        <v>0</v>
      </c>
    </row>
    <row r="12" spans="1:4" x14ac:dyDescent="0.2">
      <c r="A12" s="45" t="s">
        <v>11</v>
      </c>
      <c r="B12" s="48">
        <f>Startsida!B12</f>
        <v>0</v>
      </c>
    </row>
    <row r="13" spans="1:4" x14ac:dyDescent="0.2">
      <c r="A13" s="45" t="s">
        <v>12</v>
      </c>
      <c r="B13" s="48">
        <f>Startsida!B13</f>
        <v>0</v>
      </c>
    </row>
    <row r="14" spans="1:4" x14ac:dyDescent="0.2">
      <c r="A14" s="45" t="s">
        <v>43</v>
      </c>
      <c r="B14" s="48">
        <f>Startsida!B14</f>
        <v>0</v>
      </c>
    </row>
    <row r="15" spans="1:4" x14ac:dyDescent="0.2">
      <c r="A15" s="45" t="s">
        <v>45</v>
      </c>
      <c r="B15" s="48">
        <f>Startsida!B15</f>
        <v>0</v>
      </c>
    </row>
    <row r="16" spans="1:4" ht="21" customHeight="1" x14ac:dyDescent="0.25">
      <c r="A16" s="17"/>
      <c r="B16" s="18"/>
    </row>
    <row r="17" spans="1:9" ht="15" customHeight="1" x14ac:dyDescent="0.2"/>
    <row r="19" spans="1:9" ht="20.45" customHeight="1" thickBot="1" x14ac:dyDescent="0.25">
      <c r="A19" s="49" t="s">
        <v>20</v>
      </c>
      <c r="B19" s="52" t="s">
        <v>21</v>
      </c>
      <c r="C19" s="52" t="s">
        <v>31</v>
      </c>
      <c r="D19" s="52" t="s">
        <v>36</v>
      </c>
      <c r="E19" s="52" t="s">
        <v>28</v>
      </c>
      <c r="F19" s="52" t="s">
        <v>29</v>
      </c>
      <c r="G19" s="52" t="s">
        <v>30</v>
      </c>
      <c r="H19" s="52" t="s">
        <v>41</v>
      </c>
      <c r="I19" s="52" t="s">
        <v>22</v>
      </c>
    </row>
    <row r="20" spans="1:9" x14ac:dyDescent="0.2">
      <c r="A20" s="50" t="s">
        <v>23</v>
      </c>
      <c r="B20" s="51">
        <v>1</v>
      </c>
      <c r="C20" s="51">
        <f>$B$4*B20</f>
        <v>0</v>
      </c>
      <c r="D20" s="51" t="s">
        <v>32</v>
      </c>
      <c r="E20" s="51">
        <f>B6-16</f>
        <v>-16</v>
      </c>
      <c r="F20" s="51">
        <f>B7-8</f>
        <v>-8</v>
      </c>
      <c r="G20" s="51">
        <f>B7+(2*B9)-110</f>
        <v>-110</v>
      </c>
      <c r="H20" s="51">
        <f>B12</f>
        <v>0</v>
      </c>
      <c r="I20" s="51"/>
    </row>
    <row r="21" spans="1:9" x14ac:dyDescent="0.2">
      <c r="A21" s="50" t="s">
        <v>24</v>
      </c>
      <c r="B21" s="51">
        <v>1</v>
      </c>
      <c r="C21" s="51">
        <f>$B$4*B21</f>
        <v>0</v>
      </c>
      <c r="D21" s="51" t="s">
        <v>33</v>
      </c>
      <c r="E21" s="51">
        <f>IF(B9=25,B6-63,B6-60)</f>
        <v>-60</v>
      </c>
      <c r="F21" s="51" t="b">
        <f>IF(B12=18,B8+18,(IF(B12=21,B8+21)))</f>
        <v>0</v>
      </c>
      <c r="G21" s="51"/>
      <c r="H21" s="51">
        <f>B9</f>
        <v>0</v>
      </c>
      <c r="I21" s="51"/>
    </row>
    <row r="22" spans="1:9" x14ac:dyDescent="0.2">
      <c r="A22" s="50" t="s">
        <v>25</v>
      </c>
      <c r="B22" s="51">
        <v>1</v>
      </c>
      <c r="C22" s="51">
        <f>$B$4*B22</f>
        <v>0</v>
      </c>
      <c r="D22" s="51" t="s">
        <v>33</v>
      </c>
      <c r="E22" s="51">
        <f>IF(B9=25,B6-63,B6-60)</f>
        <v>-60</v>
      </c>
      <c r="F22" s="51" t="b">
        <f>IF(B12=18,B8+18,(IF(B12=21,B8+21)))</f>
        <v>0</v>
      </c>
      <c r="G22" s="51"/>
      <c r="H22" s="51">
        <f>B9</f>
        <v>0</v>
      </c>
      <c r="I22" s="51"/>
    </row>
    <row r="23" spans="1:9" x14ac:dyDescent="0.2">
      <c r="A23" s="50" t="s">
        <v>26</v>
      </c>
      <c r="B23" s="51">
        <v>1</v>
      </c>
      <c r="C23" s="51">
        <f>$B$4*B23</f>
        <v>0</v>
      </c>
      <c r="D23" s="51" t="s">
        <v>34</v>
      </c>
      <c r="E23" s="51">
        <f>E21+B11</f>
        <v>-60</v>
      </c>
      <c r="F23" s="51">
        <f>B7+B9*2</f>
        <v>0</v>
      </c>
      <c r="G23" s="51"/>
      <c r="H23" s="51">
        <f>B10</f>
        <v>0</v>
      </c>
      <c r="I23" s="51"/>
    </row>
    <row r="24" spans="1:9" x14ac:dyDescent="0.2">
      <c r="A24" s="50" t="s">
        <v>27</v>
      </c>
      <c r="B24" s="51">
        <v>1</v>
      </c>
      <c r="C24" s="51">
        <f>$B$4*B24</f>
        <v>0</v>
      </c>
      <c r="D24" s="51" t="s">
        <v>35</v>
      </c>
      <c r="E24" s="51">
        <f>B7+B9*2</f>
        <v>0</v>
      </c>
      <c r="F24" s="51" t="b">
        <f>IF(B12=18,B8+18,(IF(B12=21,B8+21)))</f>
        <v>0</v>
      </c>
      <c r="G24" s="51"/>
      <c r="H24" s="51">
        <f>B11</f>
        <v>0</v>
      </c>
      <c r="I24" s="51"/>
    </row>
    <row r="25" spans="1:9" x14ac:dyDescent="0.2">
      <c r="A25" s="50" t="str">
        <f>IF(B13="Bakgavellyft","Skiva till liftlucka"," ")</f>
        <v xml:space="preserve"> </v>
      </c>
      <c r="B25" s="51" t="str">
        <f>IF(B13="Bakgavellyft",1," ")</f>
        <v xml:space="preserve"> </v>
      </c>
      <c r="C25" s="51" t="str">
        <f>IF(B13="Bakgavellyft",$B$4*B25," ")</f>
        <v xml:space="preserve"> </v>
      </c>
      <c r="D25" s="51" t="str">
        <f>IF(B13="Bakgavellyft","Liftlucka"," ")</f>
        <v xml:space="preserve"> </v>
      </c>
      <c r="E25" s="51" t="str">
        <f>IF(B13="Bakgavellyft",Startsida!F7-116," ")</f>
        <v xml:space="preserve"> </v>
      </c>
      <c r="F25" s="51" t="str">
        <f>IF(B13="Bakgavellyft",Startsida!F8-(Startsida!B16+87)," ")</f>
        <v xml:space="preserve"> </v>
      </c>
      <c r="G25" s="51"/>
      <c r="H25" s="51" t="str">
        <f>IF(B13="Bakgavellyft","30"," ")</f>
        <v xml:space="preserve"> </v>
      </c>
      <c r="I25" s="51"/>
    </row>
    <row r="26" spans="1:9" x14ac:dyDescent="0.2">
      <c r="A26" s="50" t="str">
        <f>IF(B13="bakdörrar","Skivor till bakdörrar","")</f>
        <v/>
      </c>
      <c r="B26" s="51" t="str">
        <f>IF(B13="bakdörrar",2,"")</f>
        <v/>
      </c>
      <c r="C26" s="51" t="str">
        <f>IF(B13="bakdörrar",$B$4*B26,"")</f>
        <v/>
      </c>
      <c r="D26" s="51" t="str">
        <f>IF(B13="Bakdörrar","Bakdörrar","")</f>
        <v/>
      </c>
      <c r="E26" s="51" t="str">
        <f>IF(B13="Bakdörrar",Startsida!F8-109.5,"")</f>
        <v/>
      </c>
      <c r="F26" s="51" t="str">
        <f>IF(B13="Bakdörrar",(Startsida!F7-197)/2,"")</f>
        <v/>
      </c>
      <c r="G26" s="51"/>
      <c r="H26" s="51" t="str">
        <f>IF(B13="Bakdörrar",B9,"")</f>
        <v/>
      </c>
      <c r="I26" s="51"/>
    </row>
  </sheetData>
  <sheetProtection sheet="1" objects="1" scenarios="1" selectLockedCells="1"/>
  <phoneticPr fontId="5" type="noConversion"/>
  <pageMargins left="0.70866141732283472" right="0.19685039370078741" top="1.6141732283464567" bottom="0.59055118110236227" header="0.70866141732283472" footer="0.31496062992125984"/>
  <pageSetup paperSize="9" orientation="landscape" r:id="rId1"/>
  <headerFooter>
    <oddHeader>&amp;L&amp;G</oddHeader>
    <oddFooter>&amp;L&amp;"Arial,Fet"2019-09-27&amp;CDOC-0001157690&amp;R&amp;G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3"/>
  <sheetViews>
    <sheetView showGridLines="0" showRowColHeaders="0" showRuler="0" view="pageLayout" zoomScaleNormal="100" workbookViewId="0">
      <selection activeCell="G29" sqref="G29"/>
    </sheetView>
  </sheetViews>
  <sheetFormatPr defaultRowHeight="14.25" x14ac:dyDescent="0.2"/>
  <cols>
    <col min="14" max="14" width="7.75" customWidth="1"/>
    <col min="15" max="15" width="3.5" customWidth="1"/>
  </cols>
  <sheetData>
    <row r="1" spans="1:13" ht="27.6" customHeight="1" x14ac:dyDescent="0.35">
      <c r="A1" s="47" t="s">
        <v>74</v>
      </c>
    </row>
    <row r="6" spans="1:13" ht="15.75" x14ac:dyDescent="0.25">
      <c r="L6" s="10" t="s">
        <v>42</v>
      </c>
      <c r="M6" s="11">
        <f>(Skivmått!F20-Skivmått!G20)/2</f>
        <v>51</v>
      </c>
    </row>
    <row r="25" spans="1:13" ht="15.75" x14ac:dyDescent="0.25">
      <c r="L25" s="10" t="s">
        <v>42</v>
      </c>
      <c r="M25" s="11">
        <f>(Skivmått!F20-Skivmått!G20)/2</f>
        <v>51</v>
      </c>
    </row>
    <row r="29" spans="1:13" ht="15.75" x14ac:dyDescent="0.25">
      <c r="A29" s="8" t="s">
        <v>37</v>
      </c>
      <c r="B29" s="9">
        <f>Skivmått!F20</f>
        <v>-8</v>
      </c>
      <c r="C29" s="7"/>
      <c r="D29" s="7"/>
      <c r="E29" s="7"/>
      <c r="F29" s="8" t="s">
        <v>39</v>
      </c>
      <c r="G29" s="9">
        <f>Skivmått!E20</f>
        <v>-16</v>
      </c>
      <c r="I29" s="7"/>
      <c r="J29" s="7"/>
      <c r="K29" s="8" t="s">
        <v>38</v>
      </c>
      <c r="L29" s="9">
        <f>Skivmått!G20</f>
        <v>-110</v>
      </c>
    </row>
    <row r="33" spans="1:1" ht="15" x14ac:dyDescent="0.25">
      <c r="A33" s="6"/>
    </row>
  </sheetData>
  <sheetProtection sheet="1" objects="1" scenarios="1" selectLockedCells="1"/>
  <phoneticPr fontId="5" type="noConversion"/>
  <pageMargins left="0.70866141732283472" right="0.19685039370078741" top="1.6141732283464567" bottom="0.59055118110236227" header="0.70866141732283472" footer="0.31496062992125984"/>
  <pageSetup paperSize="9" orientation="landscape" r:id="rId1"/>
  <headerFooter alignWithMargins="0">
    <oddHeader>&amp;L&amp;G</oddHeader>
    <oddFooter>&amp;L&amp;"Arial,Fet"2019-01-09&amp;R&amp;G&amp;CDOC-0001157690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9"/>
  <sheetViews>
    <sheetView showGridLines="0" showRowColHeaders="0" showRuler="0" view="pageLayout" zoomScaleNormal="100" workbookViewId="0">
      <selection activeCell="G29" sqref="G29"/>
    </sheetView>
  </sheetViews>
  <sheetFormatPr defaultRowHeight="14.25" x14ac:dyDescent="0.2"/>
  <cols>
    <col min="12" max="12" width="13.75" customWidth="1"/>
    <col min="13" max="13" width="9.5" customWidth="1"/>
  </cols>
  <sheetData>
    <row r="1" spans="1:1" ht="21.6" customHeight="1" x14ac:dyDescent="0.35">
      <c r="A1" s="47" t="s">
        <v>75</v>
      </c>
    </row>
    <row r="29" spans="6:12" ht="15.75" x14ac:dyDescent="0.25">
      <c r="F29" s="8" t="s">
        <v>39</v>
      </c>
      <c r="G29" s="9">
        <f>Skivmått!E21</f>
        <v>-60</v>
      </c>
      <c r="K29" s="8" t="s">
        <v>40</v>
      </c>
      <c r="L29" s="9" t="b">
        <f>Skivmått!F21</f>
        <v>0</v>
      </c>
    </row>
  </sheetData>
  <sheetProtection sheet="1" objects="1" scenarios="1" selectLockedCells="1"/>
  <phoneticPr fontId="5" type="noConversion"/>
  <pageMargins left="0.70866141732283472" right="0.19685039370078741" top="1.6141732283464567" bottom="0.59055118110236227" header="0.70866141732283472" footer="0.31496062992125984"/>
  <pageSetup paperSize="9" orientation="landscape" r:id="rId1"/>
  <headerFooter alignWithMargins="0">
    <oddHeader>&amp;L&amp;G</oddHeader>
    <oddFooter>&amp;L&amp;"Arial,Fet"2019-01-09&amp;R&amp;G&amp;CDOC-0001157690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0"/>
  <sheetViews>
    <sheetView showGridLines="0" showRowColHeaders="0" showRuler="0" view="pageLayout" zoomScaleNormal="100" workbookViewId="0">
      <selection activeCell="G30" sqref="G30"/>
    </sheetView>
  </sheetViews>
  <sheetFormatPr defaultRowHeight="14.25" x14ac:dyDescent="0.2"/>
  <cols>
    <col min="13" max="13" width="11.75" customWidth="1"/>
    <col min="14" max="14" width="6" customWidth="1"/>
  </cols>
  <sheetData>
    <row r="1" spans="1:1" ht="22.15" customHeight="1" x14ac:dyDescent="0.35">
      <c r="A1" s="47" t="s">
        <v>76</v>
      </c>
    </row>
    <row r="30" spans="6:13" ht="15.75" x14ac:dyDescent="0.25">
      <c r="F30" s="8" t="s">
        <v>39</v>
      </c>
      <c r="G30" s="9">
        <f>Skivmått!E23</f>
        <v>-60</v>
      </c>
      <c r="H30" s="7"/>
      <c r="I30" s="7"/>
      <c r="J30" s="7"/>
      <c r="K30" s="7"/>
      <c r="L30" s="8" t="s">
        <v>37</v>
      </c>
      <c r="M30" s="9">
        <f>Skivmått!F23</f>
        <v>0</v>
      </c>
    </row>
  </sheetData>
  <sheetProtection sheet="1" objects="1" scenarios="1" selectLockedCells="1"/>
  <phoneticPr fontId="5" type="noConversion"/>
  <pageMargins left="0.70866141732283472" right="0.19685039370078741" top="1.6141732283464567" bottom="0.59055118110236227" header="0.70866141732283472" footer="0.31496062992125984"/>
  <pageSetup paperSize="9" scale="89" orientation="landscape" r:id="rId1"/>
  <headerFooter alignWithMargins="0">
    <oddHeader>&amp;L&amp;"Arial,Fet"&amp;16&amp;G</oddHeader>
    <oddFooter>&amp;L&amp;"Arial,Fet"2019-01-09&amp;R&amp;G&amp;CDOC-0001157690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5"/>
  <sheetViews>
    <sheetView showGridLines="0" showRowColHeaders="0" showRuler="0" view="pageLayout" zoomScaleNormal="100" workbookViewId="0">
      <selection activeCell="G28" sqref="G28"/>
    </sheetView>
  </sheetViews>
  <sheetFormatPr defaultRowHeight="14.25" x14ac:dyDescent="0.2"/>
  <cols>
    <col min="6" max="6" width="11.375" customWidth="1"/>
    <col min="7" max="7" width="12.375" customWidth="1"/>
    <col min="14" max="14" width="5" customWidth="1"/>
  </cols>
  <sheetData>
    <row r="1" spans="1:1" ht="23.25" x14ac:dyDescent="0.35">
      <c r="A1" s="47" t="s">
        <v>77</v>
      </c>
    </row>
    <row r="28" spans="1:11" ht="15.75" x14ac:dyDescent="0.25">
      <c r="A28" s="8" t="s">
        <v>40</v>
      </c>
      <c r="B28" s="9" t="str">
        <f>Skivmått!F25</f>
        <v xml:space="preserve"> </v>
      </c>
      <c r="C28" s="8" t="s">
        <v>39</v>
      </c>
      <c r="D28" s="9" t="str">
        <f>Skivmått!E25</f>
        <v xml:space="preserve"> </v>
      </c>
      <c r="E28" s="7"/>
      <c r="F28" s="8" t="s">
        <v>40</v>
      </c>
      <c r="G28" s="9" t="b">
        <f>Skivmått!F24</f>
        <v>0</v>
      </c>
      <c r="H28" s="8" t="s">
        <v>39</v>
      </c>
      <c r="I28" s="9">
        <f>Skivmått!E24</f>
        <v>0</v>
      </c>
      <c r="J28" s="19" t="s">
        <v>50</v>
      </c>
      <c r="K28" s="9">
        <f>Startsida!B11</f>
        <v>0</v>
      </c>
    </row>
    <row r="35" spans="11:11" x14ac:dyDescent="0.2">
      <c r="K35" s="1"/>
    </row>
  </sheetData>
  <sheetProtection sheet="1" objects="1" scenarios="1" selectLockedCells="1"/>
  <phoneticPr fontId="5" type="noConversion"/>
  <pageMargins left="0.70866141732283472" right="0.19685039370078741" top="1.6141732283464567" bottom="0.59055118110236227" header="0.70866141732283472" footer="0.31496062992125984"/>
  <pageSetup paperSize="9" orientation="landscape" r:id="rId1"/>
  <headerFooter alignWithMargins="0">
    <oddHeader>&amp;L&amp;"Arial,Fet"&amp;16&amp;G</oddHeader>
    <oddFooter>&amp;L&amp;"Arial,Fet"2019-01-09&amp;R&amp;G&amp;CDOC-0001157690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GridLines="0" showRowColHeaders="0" showRuler="0" view="pageLayout" zoomScaleNormal="100" workbookViewId="0">
      <selection activeCell="F28" sqref="F28"/>
    </sheetView>
  </sheetViews>
  <sheetFormatPr defaultRowHeight="14.25" x14ac:dyDescent="0.2"/>
  <sheetData>
    <row r="1" spans="1:1" ht="23.25" x14ac:dyDescent="0.35">
      <c r="A1" s="47" t="s">
        <v>78</v>
      </c>
    </row>
    <row r="28" spans="5:12" ht="15.75" x14ac:dyDescent="0.25">
      <c r="E28" s="13" t="s">
        <v>39</v>
      </c>
      <c r="F28" s="14" t="str">
        <f>Skivmått!E26</f>
        <v/>
      </c>
      <c r="K28" s="13" t="s">
        <v>37</v>
      </c>
      <c r="L28" s="14" t="str">
        <f>Skivmått!F26</f>
        <v/>
      </c>
    </row>
  </sheetData>
  <sheetProtection sheet="1" objects="1" scenarios="1" selectLockedCells="1"/>
  <pageMargins left="0.70866141732283472" right="0.19685039370078741" top="1.6141732283464567" bottom="0.59055118110236227" header="0.70866141732283472" footer="0.31496062992125984"/>
  <pageSetup paperSize="9" orientation="landscape" r:id="rId1"/>
  <headerFooter>
    <oddHeader>&amp;L&amp;"Arial,Fet"&amp;16&amp;G</oddHeader>
    <oddFooter>&amp;L&amp;"Arial,Fet"2019-01-09&amp;R&amp;G&amp;CDOC-0001157690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Startsida</vt:lpstr>
      <vt:lpstr>Måttskiss</vt:lpstr>
      <vt:lpstr>Skivmått</vt:lpstr>
      <vt:lpstr>Golv</vt:lpstr>
      <vt:lpstr>Vägg</vt:lpstr>
      <vt:lpstr>Tak</vt:lpstr>
      <vt:lpstr>Framstam-Liftlucka</vt:lpstr>
      <vt:lpstr>Bakdörrar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Volymskåp VS8000, Plyfa, SE, Beställningsblankett</dc:title>
  <dc:subject> </dc:subject>
  <dc:creator>Karmetun, Joakim</dc:creator>
  <cp:keywords> </cp:keywords>
  <dc:description> </dc:description>
  <cp:lastModifiedBy>Karmetun, Joakim</cp:lastModifiedBy>
  <cp:lastPrinted>2018-10-11T11:51:13Z</cp:lastPrinted>
  <dcterms:created xsi:type="dcterms:W3CDTF">2011-01-05T10:29:44Z</dcterms:created>
  <dcterms:modified xsi:type="dcterms:W3CDTF">2019-09-27T09:40:01Z</dcterms:modified>
  <cp:category> 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M_DocumentNumber">
    <vt:lpwstr>LPS-013066</vt:lpwstr>
  </property>
  <property fmtid="{D5CDD505-2E9C-101B-9397-08002B2CF9AE}" pid="3" name="AIM_DocumentStatus">
    <vt:lpwstr>00001 - Preliminär</vt:lpwstr>
  </property>
  <property fmtid="{D5CDD505-2E9C-101B-9397-08002B2CF9AE}" pid="4" name="AIM_CreationData">
    <vt:lpwstr>2013-02-18</vt:lpwstr>
  </property>
  <property fmtid="{D5CDD505-2E9C-101B-9397-08002B2CF9AE}" pid="5" name="AIM_SendToName">
    <vt:lpwstr>Karmetun Joakim</vt:lpwstr>
  </property>
  <property fmtid="{D5CDD505-2E9C-101B-9397-08002B2CF9AE}" pid="6" name="AIM_SendToOrganisation">
    <vt:lpwstr/>
  </property>
  <property fmtid="{D5CDD505-2E9C-101B-9397-08002B2CF9AE}" pid="7" name="AIM_SendToAddress">
    <vt:lpwstr/>
  </property>
  <property fmtid="{D5CDD505-2E9C-101B-9397-08002B2CF9AE}" pid="8" name="AIM_SendToFax">
    <vt:lpwstr/>
  </property>
  <property fmtid="{D5CDD505-2E9C-101B-9397-08002B2CF9AE}" pid="9" name="AIM_TelNumber">
    <vt:lpwstr>not defined</vt:lpwstr>
  </property>
  <property fmtid="{D5CDD505-2E9C-101B-9397-08002B2CF9AE}" pid="10" name="AIM_FaxNumber">
    <vt:lpwstr>not defined</vt:lpwstr>
  </property>
  <property fmtid="{D5CDD505-2E9C-101B-9397-08002B2CF9AE}" pid="11" name="AIM_Location">
    <vt:lpwstr>Beställningsblankett plyfagolv, svenska</vt:lpwstr>
  </property>
  <property fmtid="{D5CDD505-2E9C-101B-9397-08002B2CF9AE}" pid="12" name="AIM_DistributionList">
    <vt:lpwstr>"Karmetun Karmetun"</vt:lpwstr>
  </property>
  <property fmtid="{D5CDD505-2E9C-101B-9397-08002B2CF9AE}" pid="13" name="AIM_Members">
    <vt:lpwstr>"Karmetun Karmetun"</vt:lpwstr>
  </property>
  <property fmtid="{D5CDD505-2E9C-101B-9397-08002B2CF9AE}" pid="14" name="XLS_FOOTER_CENTER">
    <vt:lpwstr>DOC-0001157690</vt:lpwstr>
  </property>
  <property fmtid="{D5CDD505-2E9C-101B-9397-08002B2CF9AE}" pid="15" name="EXAMPLE">
    <vt:lpwstr>DOC-0001157690</vt:lpwstr>
  </property>
</Properties>
</file>