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obej\Desktop\MF4010 hemsidan\"/>
    </mc:Choice>
  </mc:AlternateContent>
  <xr:revisionPtr revIDLastSave="0" documentId="8_{DC0BC458-B3E5-4094-B066-0BE4AE6392CA}" xr6:coauthVersionLast="36" xr6:coauthVersionMax="36" xr10:uidLastSave="{00000000-0000-0000-0000-000000000000}"/>
  <bookViews>
    <workbookView xWindow="0" yWindow="0" windowWidth="28800" windowHeight="11925" tabRatio="691" xr2:uid="{00000000-000D-0000-FFFF-FFFF00000000}"/>
  </bookViews>
  <sheets>
    <sheet name="Startsida" sheetId="9" r:id="rId1"/>
    <sheet name="Blad1" sheetId="10" r:id="rId2"/>
  </sheets>
  <definedNames>
    <definedName name="_xlnm._FilterDatabase" localSheetId="0" hidden="1">Startsida!$A$13:$C$26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9" l="1"/>
  <c r="C17" i="9"/>
  <c r="C16" i="9"/>
  <c r="C21" i="9" l="1"/>
  <c r="C20" i="9"/>
  <c r="A21" i="9"/>
  <c r="A20" i="9"/>
  <c r="D19" i="9" l="1"/>
  <c r="D18" i="9" s="1"/>
  <c r="O74" i="10" l="1"/>
  <c r="K74" i="10"/>
  <c r="G74" i="10"/>
  <c r="O73" i="10"/>
  <c r="K73" i="10"/>
  <c r="G73" i="10"/>
  <c r="O72" i="10"/>
  <c r="K72" i="10"/>
  <c r="G72" i="10"/>
  <c r="O71" i="10"/>
  <c r="K71" i="10"/>
  <c r="G71" i="10"/>
  <c r="O70" i="10"/>
  <c r="K70" i="10"/>
  <c r="G70" i="10"/>
  <c r="O69" i="10"/>
  <c r="K69" i="10"/>
  <c r="G69" i="10"/>
  <c r="O68" i="10"/>
  <c r="K68" i="10"/>
  <c r="G68" i="10"/>
  <c r="O67" i="10"/>
  <c r="K67" i="10"/>
  <c r="G67" i="10"/>
  <c r="O66" i="10"/>
  <c r="K66" i="10"/>
  <c r="G66" i="10"/>
  <c r="O65" i="10"/>
  <c r="K65" i="10"/>
  <c r="G65" i="10"/>
  <c r="O64" i="10"/>
  <c r="K64" i="10"/>
  <c r="G64" i="10"/>
  <c r="O63" i="10"/>
  <c r="K63" i="10"/>
  <c r="G63" i="10"/>
  <c r="O62" i="10"/>
  <c r="K62" i="10"/>
  <c r="G62" i="10"/>
  <c r="O61" i="10"/>
  <c r="K61" i="10"/>
  <c r="G61" i="10"/>
  <c r="O60" i="10"/>
  <c r="K60" i="10"/>
  <c r="G60" i="10"/>
  <c r="O59" i="10"/>
  <c r="K59" i="10"/>
  <c r="G59" i="10"/>
  <c r="O58" i="10"/>
  <c r="K58" i="10"/>
  <c r="G58" i="10"/>
  <c r="O57" i="10"/>
  <c r="K57" i="10"/>
  <c r="G57" i="10"/>
  <c r="O56" i="10"/>
  <c r="K56" i="10"/>
  <c r="G56" i="10"/>
  <c r="O55" i="10"/>
  <c r="K55" i="10"/>
  <c r="G55" i="10"/>
  <c r="O54" i="10"/>
  <c r="K54" i="10"/>
  <c r="G54" i="10"/>
  <c r="O53" i="10"/>
  <c r="K53" i="10"/>
  <c r="G53" i="10"/>
  <c r="O52" i="10"/>
  <c r="K52" i="10"/>
  <c r="G52" i="10"/>
  <c r="O51" i="10"/>
  <c r="K51" i="10"/>
  <c r="G51" i="10"/>
  <c r="O50" i="10"/>
  <c r="K50" i="10"/>
  <c r="G50" i="10"/>
  <c r="O49" i="10"/>
  <c r="K49" i="10"/>
  <c r="G49" i="10"/>
  <c r="O48" i="10"/>
  <c r="K48" i="10"/>
  <c r="G48" i="10"/>
  <c r="O47" i="10"/>
  <c r="K47" i="10"/>
  <c r="G47" i="10"/>
  <c r="O46" i="10"/>
  <c r="K46" i="10"/>
  <c r="G46" i="10"/>
  <c r="O45" i="10"/>
  <c r="K45" i="10"/>
  <c r="G45" i="10"/>
  <c r="O44" i="10"/>
  <c r="K44" i="10"/>
  <c r="G44" i="10"/>
  <c r="O43" i="10"/>
  <c r="K43" i="10"/>
  <c r="G43" i="10"/>
  <c r="O42" i="10"/>
  <c r="K42" i="10"/>
  <c r="G42" i="10"/>
  <c r="O41" i="10"/>
  <c r="K41" i="10"/>
  <c r="G41" i="10"/>
  <c r="O40" i="10"/>
  <c r="K40" i="10"/>
  <c r="G40" i="10"/>
  <c r="O39" i="10"/>
  <c r="K39" i="10"/>
  <c r="G39" i="10"/>
  <c r="O38" i="10"/>
  <c r="K38" i="10"/>
  <c r="G38" i="10"/>
  <c r="O37" i="10"/>
  <c r="K37" i="10"/>
  <c r="G37" i="10"/>
  <c r="O36" i="10"/>
  <c r="K36" i="10"/>
  <c r="G36" i="10"/>
  <c r="O35" i="10"/>
  <c r="K35" i="10"/>
  <c r="G35" i="10"/>
  <c r="O34" i="10"/>
  <c r="K34" i="10"/>
  <c r="G34" i="10"/>
  <c r="O33" i="10"/>
  <c r="K33" i="10"/>
  <c r="G33" i="10"/>
  <c r="O32" i="10"/>
  <c r="K32" i="10"/>
  <c r="G32" i="10"/>
  <c r="O31" i="10"/>
  <c r="K31" i="10"/>
  <c r="G31" i="10"/>
  <c r="O30" i="10"/>
  <c r="K30" i="10"/>
  <c r="G30" i="10"/>
  <c r="O29" i="10"/>
  <c r="K29" i="10"/>
  <c r="G29" i="10"/>
  <c r="O28" i="10"/>
  <c r="K28" i="10"/>
  <c r="G28" i="10"/>
  <c r="O27" i="10"/>
  <c r="K27" i="10"/>
  <c r="G27" i="10"/>
  <c r="O26" i="10"/>
  <c r="K26" i="10"/>
  <c r="G26" i="10"/>
  <c r="O25" i="10"/>
  <c r="K25" i="10"/>
  <c r="G25" i="10"/>
  <c r="O24" i="10"/>
  <c r="K24" i="10"/>
  <c r="G24" i="10"/>
  <c r="O23" i="10"/>
  <c r="K23" i="10"/>
  <c r="G23" i="10"/>
  <c r="O22" i="10"/>
  <c r="K22" i="10"/>
  <c r="G22" i="10"/>
  <c r="O21" i="10"/>
  <c r="K21" i="10"/>
  <c r="G21" i="10"/>
  <c r="O20" i="10"/>
  <c r="K20" i="10"/>
  <c r="G20" i="10"/>
  <c r="O19" i="10"/>
  <c r="K19" i="10"/>
  <c r="G19" i="10"/>
  <c r="O18" i="10"/>
  <c r="K18" i="10"/>
  <c r="G18" i="10"/>
  <c r="O17" i="10"/>
  <c r="K17" i="10"/>
  <c r="G17" i="10"/>
  <c r="O16" i="10"/>
  <c r="K16" i="10"/>
  <c r="G16" i="10"/>
  <c r="O15" i="10"/>
  <c r="K15" i="10"/>
  <c r="G15" i="10"/>
  <c r="O14" i="10"/>
  <c r="K14" i="10"/>
  <c r="G14" i="10"/>
  <c r="O13" i="10"/>
  <c r="K13" i="10"/>
  <c r="G13" i="10"/>
  <c r="O12" i="10"/>
  <c r="K12" i="10"/>
  <c r="G12" i="10"/>
  <c r="O11" i="10"/>
  <c r="K11" i="10"/>
  <c r="G11" i="10"/>
  <c r="O10" i="10"/>
  <c r="K10" i="10"/>
  <c r="G10" i="10"/>
  <c r="O9" i="10"/>
  <c r="K9" i="10"/>
  <c r="G9" i="10"/>
  <c r="O8" i="10"/>
  <c r="K8" i="10"/>
  <c r="G8" i="10"/>
  <c r="O7" i="10"/>
  <c r="K7" i="10"/>
  <c r="G7" i="10"/>
  <c r="O6" i="10"/>
  <c r="K6" i="10"/>
  <c r="G6" i="10"/>
  <c r="O5" i="10"/>
  <c r="K5" i="10"/>
  <c r="G5" i="10"/>
  <c r="O4" i="10"/>
  <c r="K4" i="10"/>
  <c r="G4" i="10"/>
  <c r="O3" i="10"/>
  <c r="K3" i="10"/>
  <c r="G3" i="10"/>
  <c r="O2" i="10"/>
  <c r="K2" i="10"/>
  <c r="G2" i="10"/>
  <c r="O1" i="10"/>
  <c r="K1" i="10"/>
  <c r="G1" i="10"/>
  <c r="G75" i="10" l="1"/>
  <c r="D33" i="9" s="1"/>
  <c r="O75" i="10"/>
  <c r="D22" i="9" s="1"/>
  <c r="K75" i="10"/>
  <c r="D29" i="9" s="1"/>
  <c r="D32" i="9" l="1"/>
  <c r="C40" i="9" l="1"/>
  <c r="D31" i="9"/>
</calcChain>
</file>

<file path=xl/sharedStrings.xml><?xml version="1.0" encoding="utf-8"?>
<sst xmlns="http://schemas.openxmlformats.org/spreadsheetml/2006/main" count="272" uniqueCount="67">
  <si>
    <t>Förhöjningsbalk</t>
  </si>
  <si>
    <t>L1</t>
  </si>
  <si>
    <t>L2</t>
  </si>
  <si>
    <t>L3</t>
  </si>
  <si>
    <t>L4</t>
  </si>
  <si>
    <t>Längd (utv)</t>
  </si>
  <si>
    <t>Bredd (Utv)</t>
  </si>
  <si>
    <t>Lämhöjd</t>
  </si>
  <si>
    <t>Framstamshöjd</t>
  </si>
  <si>
    <t>Framstams typ</t>
  </si>
  <si>
    <t>Antal tvärbalkar</t>
  </si>
  <si>
    <t>Bakläm</t>
  </si>
  <si>
    <t>Antal surrningsbyglar</t>
  </si>
  <si>
    <t>Antal satser</t>
  </si>
  <si>
    <t>Miniflaksats MF4010</t>
  </si>
  <si>
    <t>Popnit sats kantlinor</t>
  </si>
  <si>
    <t>(Inget galler = Blankt)</t>
  </si>
  <si>
    <t>Popnit sats tvärbalkar</t>
  </si>
  <si>
    <t>Bilmärke</t>
  </si>
  <si>
    <t>Ford Transit</t>
  </si>
  <si>
    <t>Kund:</t>
  </si>
  <si>
    <t>Flakgolv</t>
  </si>
  <si>
    <t>Skruvsats chassifäste</t>
  </si>
  <si>
    <t>Typ av chassifäste</t>
  </si>
  <si>
    <t>Antal chassifäste</t>
  </si>
  <si>
    <t>Skruvsats tvärbalk/förh-balk</t>
  </si>
  <si>
    <t>Baklämsstöd</t>
  </si>
  <si>
    <t>Stänkskärmar</t>
  </si>
  <si>
    <t>Iveco Daily</t>
  </si>
  <si>
    <t>Hyttyp</t>
  </si>
  <si>
    <t>Hjulbas</t>
  </si>
  <si>
    <t>Citroén Jumper</t>
  </si>
  <si>
    <t>DH</t>
  </si>
  <si>
    <t>Opel Movano</t>
  </si>
  <si>
    <t>Fiat Ducato</t>
  </si>
  <si>
    <t>Peugeot Boxer</t>
  </si>
  <si>
    <t>Renault Master</t>
  </si>
  <si>
    <t>EH</t>
  </si>
  <si>
    <t>Nissan NV400</t>
  </si>
  <si>
    <t>Biltyp</t>
  </si>
  <si>
    <t>MB Sprinter</t>
  </si>
  <si>
    <t xml:space="preserve">L2 </t>
  </si>
  <si>
    <t xml:space="preserve">L3 </t>
  </si>
  <si>
    <t xml:space="preserve">L4 </t>
  </si>
  <si>
    <t>L5</t>
  </si>
  <si>
    <t>L25</t>
  </si>
  <si>
    <t>EH. DW</t>
  </si>
  <si>
    <t>EH, DW</t>
  </si>
  <si>
    <t>DH, DW</t>
  </si>
  <si>
    <t xml:space="preserve"> L2 </t>
  </si>
  <si>
    <t xml:space="preserve"> L25</t>
  </si>
  <si>
    <t xml:space="preserve"> L3 </t>
  </si>
  <si>
    <t xml:space="preserve"> L4 </t>
  </si>
  <si>
    <t xml:space="preserve"> L3</t>
  </si>
  <si>
    <t>VW Crafter</t>
  </si>
  <si>
    <t>?</t>
  </si>
  <si>
    <t>Siktgaller</t>
  </si>
  <si>
    <t>Beställare:</t>
  </si>
  <si>
    <t>Leveranstid:</t>
  </si>
  <si>
    <t>Leveransadress:</t>
  </si>
  <si>
    <t>Flaktyp vänster</t>
  </si>
  <si>
    <t>Flaktyp höger</t>
  </si>
  <si>
    <t>Standard</t>
  </si>
  <si>
    <t>Beställnings-/förfrågansunderlag Miniflak MF4010</t>
  </si>
  <si>
    <t>Märkning:</t>
  </si>
  <si>
    <t>Datum:</t>
  </si>
  <si>
    <t>Beställning / förfrågan: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</si>
</sst>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&quot; kg&quot;"/>
    <numFmt numFmtId="165" formatCode="#,##0\ [$SEK];[Red]\-#,##0\ [$SEK]"/>
  </numFmts>
  <fonts count="10" x14ac:knownFonts="1">
    <font>
      <sz val="12"/>
      <name val="Arial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62D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left"/>
    </xf>
    <xf numFmtId="0" fontId="3" fillId="0" borderId="0" xfId="0" applyFont="1" applyProtection="1">
      <protection locked="0"/>
    </xf>
    <xf numFmtId="0" fontId="5" fillId="0" borderId="0" xfId="0" applyFont="1"/>
    <xf numFmtId="0" fontId="2" fillId="2" borderId="1" xfId="0" applyFont="1" applyFill="1" applyBorder="1"/>
    <xf numFmtId="0" fontId="5" fillId="3" borderId="1" xfId="0" applyFont="1" applyFill="1" applyBorder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Fill="1"/>
    <xf numFmtId="0" fontId="5" fillId="0" borderId="0" xfId="0" applyNumberFormat="1" applyFont="1"/>
    <xf numFmtId="0" fontId="6" fillId="0" borderId="0" xfId="0" applyFont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6" fontId="4" fillId="0" borderId="0" xfId="0" applyNumberFormat="1" applyFont="1" applyFill="1" applyBorder="1" applyAlignment="1">
      <alignment horizontal="left"/>
    </xf>
    <xf numFmtId="14" fontId="6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4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4" fillId="3" borderId="6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6E6E6"/>
      <color rgb="FF0D5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39</xdr:row>
      <xdr:rowOff>58084</xdr:rowOff>
    </xdr:from>
    <xdr:to>
      <xdr:col>3</xdr:col>
      <xdr:colOff>2085975</xdr:colOff>
      <xdr:row>49</xdr:row>
      <xdr:rowOff>22179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2637C0C-6C01-4F04-BA9E-7C7B1C69D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6" t="9863" r="5258" b="11506"/>
        <a:stretch/>
      </xdr:blipFill>
      <xdr:spPr bwMode="auto">
        <a:xfrm>
          <a:off x="3295650" y="5725459"/>
          <a:ext cx="2295525" cy="1392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676276</xdr:colOff>
      <xdr:row>47</xdr:row>
      <xdr:rowOff>0</xdr:rowOff>
    </xdr:from>
    <xdr:to>
      <xdr:col>2</xdr:col>
      <xdr:colOff>224792</xdr:colOff>
      <xdr:row>54</xdr:row>
      <xdr:rowOff>85725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F194CFC-9970-4210-ACEA-4935694532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4" t="7169" r="10223" b="12108"/>
        <a:stretch/>
      </xdr:blipFill>
      <xdr:spPr bwMode="auto">
        <a:xfrm>
          <a:off x="676276" y="6810375"/>
          <a:ext cx="242506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45</xdr:row>
      <xdr:rowOff>114300</xdr:rowOff>
    </xdr:from>
    <xdr:to>
      <xdr:col>3</xdr:col>
      <xdr:colOff>19050</xdr:colOff>
      <xdr:row>49</xdr:row>
      <xdr:rowOff>0</xdr:rowOff>
    </xdr:to>
    <xdr:cxnSp macro="">
      <xdr:nvCxnSpPr>
        <xdr:cNvPr id="6" name="Rak koppling 5">
          <a:extLst>
            <a:ext uri="{FF2B5EF4-FFF2-40B4-BE49-F238E27FC236}">
              <a16:creationId xmlns:a16="http://schemas.microsoft.com/office/drawing/2014/main" id="{33CECD8A-E844-4CDD-83E6-90D3D76488C5}"/>
            </a:ext>
          </a:extLst>
        </xdr:cNvPr>
        <xdr:cNvCxnSpPr/>
      </xdr:nvCxnSpPr>
      <xdr:spPr>
        <a:xfrm flipV="1">
          <a:off x="2971800" y="6638925"/>
          <a:ext cx="552450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70"/>
  <sheetViews>
    <sheetView showGridLines="0" tabSelected="1" view="pageLayout" zoomScaleNormal="85" workbookViewId="0">
      <selection activeCell="D51" sqref="D50:D51"/>
    </sheetView>
  </sheetViews>
  <sheetFormatPr defaultColWidth="8.88671875" defaultRowHeight="11.25" customHeight="1" zeroHeight="1" x14ac:dyDescent="0.2"/>
  <cols>
    <col min="1" max="1" width="21" style="11" customWidth="1"/>
    <col min="2" max="2" width="12.77734375" style="11" customWidth="1"/>
    <col min="3" max="3" width="7.33203125" style="11" customWidth="1"/>
    <col min="4" max="4" width="28.21875" style="11" customWidth="1"/>
    <col min="5" max="5" width="6.21875" style="11" customWidth="1"/>
    <col min="6" max="6" width="2.77734375" style="11" hidden="1" customWidth="1"/>
    <col min="7" max="16381" width="8.88671875" style="11"/>
    <col min="16382" max="16382" width="2.6640625" style="11" customWidth="1"/>
    <col min="16383" max="16383" width="1.6640625" style="11" hidden="1" customWidth="1"/>
    <col min="16384" max="16384" width="3.109375" style="11" hidden="1" customWidth="1"/>
  </cols>
  <sheetData>
    <row r="1" spans="1:59" s="39" customFormat="1" ht="17.100000000000001" customHeight="1" x14ac:dyDescent="0.25">
      <c r="A1" s="38" t="s">
        <v>63</v>
      </c>
    </row>
    <row r="2" spans="1:59" ht="8.4499999999999993" customHeight="1" x14ac:dyDescent="0.2"/>
    <row r="3" spans="1:59" ht="11.25" customHeight="1" x14ac:dyDescent="0.2">
      <c r="A3" s="12" t="s">
        <v>66</v>
      </c>
      <c r="B3" s="40"/>
      <c r="C3" s="41"/>
      <c r="D3" s="41"/>
    </row>
    <row r="4" spans="1:59" ht="11.25" customHeight="1" x14ac:dyDescent="0.2">
      <c r="A4" s="12" t="s">
        <v>65</v>
      </c>
      <c r="B4" s="40"/>
      <c r="C4" s="41"/>
      <c r="D4" s="41"/>
    </row>
    <row r="5" spans="1:59" ht="11.25" customHeight="1" x14ac:dyDescent="0.2">
      <c r="A5" s="12" t="s">
        <v>20</v>
      </c>
      <c r="B5" s="41"/>
      <c r="C5" s="41"/>
      <c r="D5" s="41"/>
    </row>
    <row r="6" spans="1:59" ht="11.25" customHeight="1" x14ac:dyDescent="0.2">
      <c r="A6" s="12" t="s">
        <v>57</v>
      </c>
      <c r="B6" s="41"/>
      <c r="C6" s="41"/>
      <c r="D6" s="41"/>
    </row>
    <row r="7" spans="1:59" ht="11.25" customHeight="1" x14ac:dyDescent="0.2">
      <c r="A7" s="12" t="s">
        <v>64</v>
      </c>
      <c r="B7" s="46"/>
      <c r="C7" s="47"/>
      <c r="D7" s="48"/>
    </row>
    <row r="8" spans="1:59" ht="11.25" customHeight="1" x14ac:dyDescent="0.2">
      <c r="A8" s="12" t="s">
        <v>58</v>
      </c>
      <c r="B8" s="44"/>
      <c r="C8" s="41"/>
      <c r="D8" s="41"/>
    </row>
    <row r="9" spans="1:59" ht="11.25" customHeight="1" x14ac:dyDescent="0.2">
      <c r="A9" s="42" t="s">
        <v>59</v>
      </c>
      <c r="B9" s="45"/>
      <c r="C9" s="45"/>
      <c r="D9" s="45"/>
    </row>
    <row r="10" spans="1:59" ht="11.25" customHeight="1" x14ac:dyDescent="0.2">
      <c r="A10" s="43"/>
      <c r="B10" s="45"/>
      <c r="C10" s="45"/>
      <c r="D10" s="45"/>
    </row>
    <row r="11" spans="1:59" ht="11.25" customHeight="1" x14ac:dyDescent="0.2"/>
    <row r="12" spans="1:59" ht="17.100000000000001" customHeight="1" x14ac:dyDescent="0.25">
      <c r="A12" s="38" t="s">
        <v>14</v>
      </c>
      <c r="C12" s="10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s="10" customFormat="1" ht="11.25" customHeight="1" x14ac:dyDescent="0.2">
      <c r="A13" s="15" t="s">
        <v>13</v>
      </c>
      <c r="B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s="10" customFormat="1" ht="11.25" customHeight="1" x14ac:dyDescent="0.2">
      <c r="A14" s="15" t="s">
        <v>18</v>
      </c>
      <c r="B14" s="16"/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s="10" customFormat="1" ht="11.25" customHeight="1" x14ac:dyDescent="0.2">
      <c r="A15" s="15" t="s">
        <v>29</v>
      </c>
      <c r="B15" s="16"/>
      <c r="D15" s="1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s="10" customFormat="1" ht="11.25" customHeight="1" x14ac:dyDescent="0.2">
      <c r="A16" s="15" t="s">
        <v>39</v>
      </c>
      <c r="B16" s="16"/>
      <c r="C16" s="18" t="str">
        <f>IF(B14="Citroén Jumper","L1,L2,L3,L4",IF(B14="Fiat Ducato","L1,L2,L3,L4",IF(B14="Ford Transit","L1,L2,L3,L4,L5",IF(B14="Iveco Daily","",IF(B14="MB Sprinter","",IF(B14="Nissan NV400","L1,L2,L25,L3,L4",IF(B14="Opel Movano","L1,L2,L25,L3,L4",IF(B14="Peugeot Boxer","L1,L2,L3,L4",IF(B14="Renault Master","L1,L2,L25,L3,L4",IF(B14="VW Crafter","L3,L4",""))))))))))</f>
        <v/>
      </c>
      <c r="D16" s="1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s="10" customFormat="1" ht="11.25" customHeight="1" x14ac:dyDescent="0.2">
      <c r="A17" s="15" t="s">
        <v>30</v>
      </c>
      <c r="B17" s="16"/>
      <c r="C17" s="18" t="str">
        <f>IF(B14="Citroén Jumper",IF(B15="EH","3000,3450,4035","3450,4035"),IF(B14="Fiat Ducato",IF(B15="EH","3000,3450,4035","3450,4035"),IF(B14="Ford Transit",IF(B15="EH","3137,3504,3954,4522","3504,3954,4522"),IF(B14="Iveco Daily",IF(B15="EH","3000,3450,3750,4100","3450,3750,4100"),IF(B14="MB Sprinter",IF(B15="EH","3250,3665,4325","3250,3665,4325"),IF(B14="Nissan NV400",IF(B15="EH","3682,4006,4332","3682,4332"),IF(B14="Opel Movano",IF(B15="EH","3662,4006,4332","3682,4332"),IF(B14="Peugeot Boxer",IF(B15="EH","3000,3450,4035","3450,4035"),IF(B14="Renault Master",IF(B15="EH","3682,4006,4332","3682,4332"),IF(B14="VW Crafter",IF(B15="EH","3640,4490","3640,4490"),""))))))))))</f>
        <v/>
      </c>
      <c r="D17" s="1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s="10" customFormat="1" ht="11.25" customHeight="1" x14ac:dyDescent="0.2">
      <c r="A18" s="15" t="s">
        <v>60</v>
      </c>
      <c r="B18" s="16"/>
      <c r="C18" s="11"/>
      <c r="D18" s="19" t="str">
        <f>IF(B17=D19," ",(IF(F20=TEXT("Båge",4),"Kontrollera breddmått"," ")))</f>
        <v xml:space="preserve"> 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s="10" customFormat="1" ht="11.25" customHeight="1" x14ac:dyDescent="0.2">
      <c r="A19" s="15" t="s">
        <v>61</v>
      </c>
      <c r="B19" s="16"/>
      <c r="C19" s="14"/>
      <c r="D19" s="14" t="str">
        <f>IF(B23="Båge-1900",1900,IF(B23="Båge-2160",2160," "))</f>
        <v xml:space="preserve"> 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s="10" customFormat="1" ht="11.25" customHeight="1" x14ac:dyDescent="0.2">
      <c r="A20" s="15" t="str">
        <f>IF(B18="Delat förskjuten","Dagöppning vänster fram","")</f>
        <v/>
      </c>
      <c r="B20" s="16"/>
      <c r="C20" s="14" t="str">
        <f>IF(B18="Delat förskjuten","(Lämlängd = dagöppning + 24 mm)","")</f>
        <v/>
      </c>
      <c r="D20" s="1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1.25" customHeight="1" x14ac:dyDescent="0.2">
      <c r="A21" s="15" t="str">
        <f>IF(B19="Delat förskjuten","Dagöppning höger fram","")</f>
        <v/>
      </c>
      <c r="B21" s="16"/>
      <c r="C21" s="14" t="str">
        <f>IF(B19="Delat förskjuten","(Lämlängd = dagöppning + 24 mm)","")</f>
        <v/>
      </c>
      <c r="D21" s="14"/>
      <c r="E21" s="14"/>
      <c r="F21" s="14"/>
      <c r="G21" s="14"/>
      <c r="H21" s="14"/>
      <c r="I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1:59" ht="11.25" customHeight="1" x14ac:dyDescent="0.2">
      <c r="A22" s="15" t="s">
        <v>5</v>
      </c>
      <c r="B22" s="16"/>
      <c r="C22" s="14" t="s">
        <v>62</v>
      </c>
      <c r="D22" s="20">
        <f>Blad1!O75</f>
        <v>0</v>
      </c>
      <c r="E22" s="14"/>
      <c r="F22" s="14"/>
      <c r="G22" s="14"/>
      <c r="H22" s="14"/>
      <c r="I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ht="11.25" customHeight="1" x14ac:dyDescent="0.2">
      <c r="A23" s="15" t="s">
        <v>6</v>
      </c>
      <c r="B23" s="16"/>
      <c r="C23" s="14"/>
      <c r="D23" s="14"/>
      <c r="E23" s="14"/>
      <c r="F23" s="14"/>
      <c r="G23" s="14"/>
      <c r="H23" s="14"/>
      <c r="I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ht="11.25" customHeight="1" x14ac:dyDescent="0.2">
      <c r="A24" s="15" t="s">
        <v>7</v>
      </c>
      <c r="B24" s="16"/>
      <c r="C24" s="14"/>
      <c r="D24" s="14"/>
      <c r="E24" s="14"/>
      <c r="F24" s="14"/>
      <c r="G24" s="14"/>
      <c r="H24" s="14"/>
      <c r="I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ht="11.25" customHeight="1" x14ac:dyDescent="0.2">
      <c r="A25" s="15" t="s">
        <v>9</v>
      </c>
      <c r="B25" s="16"/>
      <c r="C25" s="14"/>
      <c r="D25" s="14"/>
      <c r="E25" s="14"/>
      <c r="F25" s="14"/>
      <c r="G25" s="14"/>
      <c r="H25" s="14"/>
      <c r="I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ht="11.25" customHeight="1" x14ac:dyDescent="0.2">
      <c r="A26" s="15" t="s">
        <v>8</v>
      </c>
      <c r="B26" s="16"/>
      <c r="C26" s="14" t="str">
        <f>IF(B14="Citroén Jumper",IF(B25="Rak","(80 mm förhöjningsbalk = 1400, 130 &amp; 160 mm förhöjningsbalk =1350)","(80 mm förhöjningsbalk = 1364, 130 &amp; 160 mm förhöjningsbalk =1364)"),IF(B14="Fiat Ducato",IF(B25="Rak","(80 mm förhöjningsbalk = 1400, 130 &amp; 160 mm förhöjningsbalk =1350)","(80 mm förhöjningsbalk = 1364, 130 &amp; 160 mm förhöjningsbalk =1364)"),IF(B14="Ford Transit",IF(B25="Rak","(80 mm förhöjningsbalk = 1400, 130 &amp; 160 mm förhöjningsbalk =1350)","(80 mm förhöjningsbalk = 1400, 130 &amp; 160 mm förhöjningsbalk =1364)"),IF(B14="Iveco Daily",IF(B25="Rak","(130 &amp; 160 mm förhöjningsbalk =1400)","(130 &amp; 160 mm förhöjningsbalk =1400)"),IF(B14="MB Sprinter",IF(B25="Rak","(130 &amp; 160 mm förhöjningsbalk =1400)","(130 &amp; 160 mm förhöjningsbalk =1400)"),IF(B14="Nissan NV400",IF(B25="Rak","(80 mm förhöjningsbalk = 1400, 130 &amp; 160 mm förhöjningsbalk =1350)","(80 mm förhöjningsbalk = 1400, 130 &amp; 160 mm förhöjningsbalk =1364)"),IF(B14="Opel Movano",IF(B25="Rak","(80 mm förhöjningsbalk = 1400, 130 &amp; 160 mm förhöjningsbalk =1350)","(80 mm förhöjningsbalk = 1400, 130 &amp; 160 mm förhöjningsbalk =1364)"),IF(B14="Peugeot Boxer",IF(B25="Rak","(80 mm förhöjningsbalk = 1400, 130 &amp; 160 mm förhöjningsbalk =1350)","(80 mm förhöjningsbalk = 1364, 130 &amp; 160 mm förhöjningsbalk =1364)"),IF(B14="Renault Master",IF(B25="Rak","(80 mm förhöjningsbalk = 1400, 130 &amp; 160 mm förhöjningsbalk =1350)","(80 mm förhöjningsbalk = 1400, 130 &amp; 160 mm förhöjningsbalk =1364)"),IF(B14="VW Crafter",IF(B25="Rak","(130 &amp; 160 mm förhöjningsbalk =1400)","(130 &amp; 160 mm förhöjningsbalk =1400)"),""))))))))))</f>
        <v/>
      </c>
      <c r="D26" s="14"/>
      <c r="E26" s="14"/>
      <c r="F26" s="14"/>
      <c r="G26" s="14"/>
      <c r="H26" s="14"/>
      <c r="I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ht="11.25" customHeight="1" x14ac:dyDescent="0.2">
      <c r="A27" s="15" t="s">
        <v>56</v>
      </c>
      <c r="B27" s="16"/>
      <c r="C27" s="14" t="s">
        <v>16</v>
      </c>
      <c r="D27" s="14"/>
      <c r="E27" s="2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ht="11.25" customHeight="1" x14ac:dyDescent="0.2">
      <c r="A28" s="15" t="s">
        <v>11</v>
      </c>
      <c r="B28" s="16"/>
      <c r="C28" s="1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ht="11.25" customHeight="1" x14ac:dyDescent="0.2">
      <c r="A29" s="15" t="s">
        <v>10</v>
      </c>
      <c r="B29" s="16"/>
      <c r="C29" s="14" t="s">
        <v>62</v>
      </c>
      <c r="D29" s="20">
        <f>Blad1!K75</f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ht="11.25" customHeight="1" x14ac:dyDescent="0.2">
      <c r="A30" s="15" t="s">
        <v>0</v>
      </c>
      <c r="B30" s="1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ht="11.25" customHeight="1" x14ac:dyDescent="0.2">
      <c r="A31" s="15" t="s">
        <v>12</v>
      </c>
      <c r="B31" s="16"/>
      <c r="C31" s="14" t="s">
        <v>62</v>
      </c>
      <c r="D31" s="20">
        <f>(ROUNDUP((B22-500)/(1250),0)+1)*2</f>
        <v>0</v>
      </c>
      <c r="E31" s="14"/>
      <c r="F31" s="14"/>
      <c r="G31" s="14"/>
      <c r="H31" s="14"/>
      <c r="I31" s="14"/>
      <c r="J31" s="17"/>
      <c r="K31" s="1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ht="11.25" customHeight="1" x14ac:dyDescent="0.2">
      <c r="A32" s="15" t="s">
        <v>23</v>
      </c>
      <c r="B32" s="16"/>
      <c r="C32" s="14" t="s">
        <v>62</v>
      </c>
      <c r="D32" s="14" t="str">
        <f>IF(B30="130 mm för vagnsbult","Inga",(IF(B14="Iveco Daily","50503-00",(IF(B14="VW Transporter","50503-00",(IF(B14="Toyota Hiace/Dyna","50503-00",(IF(B14="Nissan Cabstar","50503-00",(IF(B14="Övriga","?","50493-00")))))))))))</f>
        <v>50493-00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59" ht="11.25" customHeight="1" x14ac:dyDescent="0.2">
      <c r="A33" s="15" t="s">
        <v>24</v>
      </c>
      <c r="B33" s="16"/>
      <c r="C33" s="14" t="s">
        <v>62</v>
      </c>
      <c r="D33" s="20">
        <f>Blad1!G75</f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ht="11.25" customHeight="1" x14ac:dyDescent="0.2">
      <c r="A34" s="15" t="s">
        <v>15</v>
      </c>
      <c r="B34" s="16"/>
      <c r="C34" s="14"/>
      <c r="D34" s="14"/>
      <c r="E34" s="14"/>
      <c r="F34" s="14"/>
      <c r="G34" s="22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ht="11.25" customHeight="1" x14ac:dyDescent="0.2">
      <c r="A35" s="15" t="s">
        <v>17</v>
      </c>
      <c r="B35" s="1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ht="11.25" customHeight="1" x14ac:dyDescent="0.2">
      <c r="A36" s="15" t="s">
        <v>25</v>
      </c>
      <c r="B36" s="1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ht="11.25" customHeight="1" x14ac:dyDescent="0.2">
      <c r="A37" s="15" t="s">
        <v>22</v>
      </c>
      <c r="B37" s="1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ht="11.25" customHeight="1" x14ac:dyDescent="0.2">
      <c r="A38" s="15" t="s">
        <v>21</v>
      </c>
      <c r="B38" s="16"/>
      <c r="C38" s="2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ht="11.25" customHeight="1" x14ac:dyDescent="0.2">
      <c r="A39" s="15" t="s">
        <v>27</v>
      </c>
      <c r="B39" s="16"/>
      <c r="C39" s="2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ht="11.25" customHeight="1" x14ac:dyDescent="0.2">
      <c r="A40" s="15" t="s">
        <v>26</v>
      </c>
      <c r="B40" s="16"/>
      <c r="C40" s="23" t="str">
        <f>IF(B30="60 mm","Kan ej användas vid förhöjningsbalk 60 mm"," ")</f>
        <v xml:space="preserve"> 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ht="11.25" customHeight="1" x14ac:dyDescent="0.2">
      <c r="E41" s="2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ht="11.25" customHeight="1" x14ac:dyDescent="0.2">
      <c r="E42" s="2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ht="11.25" customHeight="1" x14ac:dyDescent="0.2">
      <c r="E43" s="2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</row>
    <row r="44" spans="1:59" ht="11.25" customHeight="1" x14ac:dyDescent="0.2">
      <c r="E44" s="2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</row>
    <row r="45" spans="1:59" ht="11.25" customHeight="1" x14ac:dyDescent="0.2">
      <c r="E45" s="2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</row>
    <row r="46" spans="1:59" ht="11.25" customHeight="1" x14ac:dyDescent="0.2">
      <c r="E46" s="2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</row>
    <row r="47" spans="1:59" ht="11.25" customHeight="1" x14ac:dyDescent="0.2">
      <c r="A47" s="26"/>
      <c r="B47" s="27"/>
      <c r="C47" s="26"/>
      <c r="D47" s="28"/>
      <c r="E47" s="2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</row>
    <row r="48" spans="1:59" ht="11.25" customHeight="1" x14ac:dyDescent="0.2">
      <c r="A48" s="29"/>
      <c r="B48" s="30"/>
      <c r="C48" s="30"/>
      <c r="D48" s="30"/>
      <c r="E48" s="25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</row>
    <row r="49" spans="1:59" ht="11.25" customHeight="1" x14ac:dyDescent="0.2">
      <c r="A49" s="26"/>
      <c r="B49" s="31"/>
      <c r="C49" s="30"/>
      <c r="D49" s="30"/>
      <c r="E49" s="25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</row>
    <row r="50" spans="1:59" ht="11.25" customHeight="1" x14ac:dyDescent="0.2">
      <c r="A50" s="26"/>
      <c r="B50" s="31"/>
      <c r="C50" s="32"/>
      <c r="D50" s="30"/>
      <c r="E50" s="25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</row>
    <row r="51" spans="1:59" ht="11.25" customHeight="1" x14ac:dyDescent="0.2">
      <c r="A51" s="30"/>
      <c r="B51" s="30"/>
      <c r="C51" s="32"/>
      <c r="D51" s="30"/>
      <c r="E51" s="25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59" ht="11.25" customHeight="1" x14ac:dyDescent="0.2">
      <c r="A52" s="30"/>
      <c r="B52" s="30"/>
      <c r="C52" s="32"/>
      <c r="D52" s="30"/>
      <c r="E52" s="25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59" ht="11.25" customHeight="1" x14ac:dyDescent="0.2">
      <c r="A53" s="30"/>
      <c r="B53" s="30"/>
      <c r="C53" s="32"/>
      <c r="D53" s="30"/>
      <c r="E53" s="2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</row>
    <row r="54" spans="1:59" ht="11.25" customHeight="1" x14ac:dyDescent="0.2">
      <c r="A54" s="30"/>
      <c r="B54" s="33"/>
      <c r="C54" s="34"/>
      <c r="D54" s="30"/>
      <c r="E54" s="2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</row>
    <row r="55" spans="1:59" ht="11.25" customHeight="1" x14ac:dyDescent="0.2">
      <c r="A55" s="30"/>
      <c r="B55" s="33"/>
      <c r="C55" s="34"/>
      <c r="D55" s="30"/>
      <c r="E55" s="25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</row>
    <row r="56" spans="1:59" ht="11.25" customHeight="1" x14ac:dyDescent="0.2">
      <c r="A56" s="30"/>
      <c r="B56" s="33"/>
      <c r="C56" s="34"/>
      <c r="D56" s="30"/>
      <c r="E56" s="2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</row>
    <row r="57" spans="1:59" ht="11.25" customHeight="1" x14ac:dyDescent="0.2">
      <c r="A57" s="30"/>
      <c r="B57" s="33"/>
      <c r="C57" s="34"/>
      <c r="D57" s="30"/>
      <c r="E57" s="25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</row>
    <row r="58" spans="1:59" ht="11.25" customHeight="1" x14ac:dyDescent="0.2">
      <c r="A58" s="30"/>
      <c r="B58" s="33"/>
      <c r="C58" s="3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</row>
    <row r="59" spans="1:59" ht="11.25" customHeight="1" x14ac:dyDescent="0.2">
      <c r="A59" s="30"/>
      <c r="B59" s="30"/>
      <c r="C59" s="32"/>
      <c r="D59" s="30"/>
      <c r="E59" s="25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</row>
    <row r="60" spans="1:59" ht="11.25" customHeight="1" x14ac:dyDescent="0.2">
      <c r="A60" s="30"/>
      <c r="B60" s="36"/>
      <c r="C60" s="32"/>
      <c r="E60" s="25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</row>
    <row r="61" spans="1:59" ht="11.25" customHeight="1" x14ac:dyDescent="0.2">
      <c r="A61" s="30"/>
      <c r="B61" s="36"/>
      <c r="C61" s="30"/>
      <c r="D61" s="30"/>
      <c r="E61" s="25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59" ht="11.25" customHeight="1" x14ac:dyDescent="0.2">
      <c r="A62" s="30"/>
      <c r="B62" s="30"/>
      <c r="C62" s="30"/>
      <c r="D62" s="35">
        <v>43259</v>
      </c>
      <c r="E62" s="25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59" ht="11.25" customHeight="1" x14ac:dyDescent="0.2">
      <c r="A63" s="37"/>
      <c r="B63" s="30"/>
      <c r="C63" s="30"/>
      <c r="D63" s="30"/>
      <c r="E63" s="25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</row>
    <row r="64" spans="1:59" ht="11.25" hidden="1" customHeight="1" x14ac:dyDescent="0.2">
      <c r="A64" s="37"/>
      <c r="B64" s="30"/>
      <c r="C64" s="30"/>
      <c r="D64" s="30"/>
      <c r="E64" s="25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</row>
    <row r="65" spans="5:59" ht="11.25" hidden="1" customHeight="1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5:59" ht="11.25" hidden="1" customHeight="1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</row>
    <row r="67" spans="5:59" ht="11.25" hidden="1" customHeight="1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</row>
    <row r="68" spans="5:59" ht="11.25" hidden="1" customHeight="1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</row>
    <row r="69" spans="5:59" ht="11.25" hidden="1" customHeight="1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</row>
    <row r="70" spans="5:59" ht="11.25" hidden="1" customHeight="1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</row>
    <row r="71" spans="5:59" ht="11.25" hidden="1" customHeight="1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</row>
    <row r="72" spans="5:59" ht="11.25" hidden="1" customHeight="1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</row>
    <row r="73" spans="5:59" ht="11.25" hidden="1" customHeight="1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</row>
    <row r="74" spans="5:59" ht="11.25" hidden="1" customHeight="1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</row>
    <row r="75" spans="5:59" ht="11.25" hidden="1" customHeight="1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</row>
    <row r="76" spans="5:59" ht="11.25" hidden="1" customHeight="1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</row>
    <row r="77" spans="5:59" ht="11.25" hidden="1" customHeight="1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</row>
    <row r="78" spans="5:59" ht="11.25" hidden="1" customHeight="1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</row>
    <row r="79" spans="5:59" ht="11.25" hidden="1" customHeight="1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</row>
    <row r="80" spans="5:59" ht="11.25" hidden="1" customHeight="1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</row>
    <row r="81" spans="5:59" ht="11.25" hidden="1" customHeight="1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</row>
    <row r="82" spans="5:59" ht="11.25" hidden="1" customHeight="1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</row>
    <row r="83" spans="5:59" ht="11.25" hidden="1" customHeight="1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</row>
    <row r="84" spans="5:59" ht="11.25" hidden="1" customHeight="1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</row>
    <row r="85" spans="5:59" ht="11.25" hidden="1" customHeight="1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</row>
    <row r="86" spans="5:59" ht="11.25" hidden="1" customHeight="1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</row>
    <row r="87" spans="5:59" ht="11.25" hidden="1" customHeight="1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</row>
    <row r="88" spans="5:59" ht="11.25" hidden="1" customHeight="1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</row>
    <row r="89" spans="5:59" ht="11.25" hidden="1" customHeight="1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</row>
    <row r="90" spans="5:59" ht="11.25" hidden="1" customHeight="1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</row>
    <row r="91" spans="5:59" ht="11.25" hidden="1" customHeight="1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</row>
    <row r="92" spans="5:59" ht="11.25" hidden="1" customHeight="1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</row>
    <row r="93" spans="5:59" ht="11.25" hidden="1" customHeight="1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</row>
    <row r="94" spans="5:59" ht="11.25" hidden="1" customHeight="1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</row>
    <row r="95" spans="5:59" ht="11.25" hidden="1" customHeight="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</row>
    <row r="96" spans="5:59" ht="11.25" hidden="1" customHeight="1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</row>
    <row r="97" spans="5:59" ht="11.25" hidden="1" customHeight="1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</row>
    <row r="98" spans="5:59" ht="11.25" hidden="1" customHeight="1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</row>
    <row r="99" spans="5:59" ht="11.25" hidden="1" customHeight="1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</row>
    <row r="100" spans="5:59" ht="11.25" hidden="1" customHeight="1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</row>
    <row r="101" spans="5:59" ht="11.25" hidden="1" customHeight="1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</row>
    <row r="102" spans="5:59" ht="11.25" hidden="1" customHeight="1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</row>
    <row r="103" spans="5:59" ht="11.25" hidden="1" customHeight="1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</row>
    <row r="104" spans="5:59" ht="11.25" hidden="1" customHeight="1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</row>
    <row r="105" spans="5:59" ht="11.25" hidden="1" customHeight="1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</row>
    <row r="106" spans="5:59" ht="11.25" hidden="1" customHeight="1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</row>
    <row r="107" spans="5:59" ht="11.25" hidden="1" customHeight="1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</row>
    <row r="108" spans="5:59" ht="11.25" hidden="1" customHeight="1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</row>
    <row r="109" spans="5:59" ht="11.25" hidden="1" customHeight="1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</row>
    <row r="110" spans="5:59" ht="11.25" hidden="1" customHeight="1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</row>
    <row r="111" spans="5:59" ht="11.25" hidden="1" customHeight="1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</row>
    <row r="112" spans="5:59" ht="11.25" hidden="1" customHeight="1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</row>
    <row r="113" spans="5:59" ht="11.25" hidden="1" customHeight="1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</row>
    <row r="114" spans="5:59" ht="11.25" hidden="1" customHeight="1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</row>
    <row r="115" spans="5:59" ht="11.25" hidden="1" customHeight="1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</row>
    <row r="116" spans="5:59" ht="11.25" hidden="1" customHeight="1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</row>
    <row r="117" spans="5:59" ht="11.25" hidden="1" customHeight="1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</row>
    <row r="118" spans="5:59" ht="11.25" hidden="1" customHeight="1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</row>
    <row r="119" spans="5:59" ht="11.25" hidden="1" customHeight="1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</row>
    <row r="120" spans="5:59" ht="11.25" hidden="1" customHeight="1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</row>
    <row r="121" spans="5:59" ht="11.25" hidden="1" customHeight="1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</row>
    <row r="122" spans="5:59" ht="11.25" hidden="1" customHeight="1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</row>
    <row r="123" spans="5:59" ht="11.25" hidden="1" customHeight="1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</row>
    <row r="124" spans="5:59" ht="11.25" hidden="1" customHeight="1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</row>
    <row r="125" spans="5:59" ht="11.25" hidden="1" customHeight="1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</row>
    <row r="126" spans="5:59" ht="11.25" hidden="1" customHeight="1" x14ac:dyDescent="0.2"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</row>
    <row r="127" spans="5:59" ht="11.25" hidden="1" customHeight="1" x14ac:dyDescent="0.2"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</row>
    <row r="128" spans="5:59" ht="11.25" hidden="1" customHeight="1" x14ac:dyDescent="0.2"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</row>
    <row r="129" spans="5:59" ht="11.25" hidden="1" customHeight="1" x14ac:dyDescent="0.2"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</row>
    <row r="130" spans="5:59" ht="11.25" hidden="1" customHeight="1" x14ac:dyDescent="0.2"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</row>
    <row r="131" spans="5:59" ht="11.25" hidden="1" customHeight="1" x14ac:dyDescent="0.2"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</row>
    <row r="132" spans="5:59" ht="11.25" hidden="1" customHeight="1" x14ac:dyDescent="0.2"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</row>
    <row r="133" spans="5:59" ht="11.25" hidden="1" customHeight="1" x14ac:dyDescent="0.2"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</row>
    <row r="134" spans="5:59" ht="11.25" hidden="1" customHeight="1" x14ac:dyDescent="0.2"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</row>
    <row r="135" spans="5:59" ht="11.25" hidden="1" customHeight="1" x14ac:dyDescent="0.2"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</row>
    <row r="136" spans="5:59" ht="11.25" hidden="1" customHeight="1" x14ac:dyDescent="0.2"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</row>
    <row r="137" spans="5:59" ht="11.25" hidden="1" customHeight="1" x14ac:dyDescent="0.2"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</row>
    <row r="138" spans="5:59" ht="11.25" hidden="1" customHeight="1" x14ac:dyDescent="0.2"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</row>
    <row r="139" spans="5:59" ht="11.25" hidden="1" customHeight="1" x14ac:dyDescent="0.2"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</row>
    <row r="140" spans="5:59" ht="11.25" hidden="1" customHeight="1" x14ac:dyDescent="0.2"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</row>
    <row r="141" spans="5:59" ht="11.25" hidden="1" customHeight="1" x14ac:dyDescent="0.2"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</row>
    <row r="142" spans="5:59" ht="11.25" hidden="1" customHeight="1" x14ac:dyDescent="0.2"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</row>
    <row r="143" spans="5:59" ht="11.25" hidden="1" customHeight="1" x14ac:dyDescent="0.2"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</row>
    <row r="144" spans="5:59" ht="11.25" hidden="1" customHeight="1" x14ac:dyDescent="0.2"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</row>
    <row r="145" spans="5:59" ht="11.25" hidden="1" customHeight="1" x14ac:dyDescent="0.2"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</row>
    <row r="146" spans="5:59" ht="11.25" hidden="1" customHeight="1" x14ac:dyDescent="0.2"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</row>
    <row r="147" spans="5:59" ht="11.25" hidden="1" customHeight="1" x14ac:dyDescent="0.2"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</row>
    <row r="148" spans="5:59" ht="11.25" hidden="1" customHeight="1" x14ac:dyDescent="0.2"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</row>
    <row r="149" spans="5:59" ht="11.25" hidden="1" customHeight="1" x14ac:dyDescent="0.2"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</row>
    <row r="150" spans="5:59" ht="11.25" hidden="1" customHeight="1" x14ac:dyDescent="0.2"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</row>
    <row r="151" spans="5:59" ht="11.25" hidden="1" customHeight="1" x14ac:dyDescent="0.2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</row>
    <row r="152" spans="5:59" ht="11.25" hidden="1" customHeight="1" x14ac:dyDescent="0.2"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</row>
    <row r="153" spans="5:59" ht="11.25" hidden="1" customHeight="1" x14ac:dyDescent="0.2"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</row>
    <row r="154" spans="5:59" ht="11.25" hidden="1" customHeight="1" x14ac:dyDescent="0.2"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</row>
    <row r="155" spans="5:59" ht="11.25" hidden="1" customHeight="1" x14ac:dyDescent="0.2"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</row>
    <row r="156" spans="5:59" ht="11.25" hidden="1" customHeight="1" x14ac:dyDescent="0.2"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</row>
    <row r="157" spans="5:59" ht="11.25" hidden="1" customHeight="1" x14ac:dyDescent="0.2"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</row>
    <row r="158" spans="5:59" ht="11.25" hidden="1" customHeight="1" x14ac:dyDescent="0.2"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</row>
    <row r="159" spans="5:59" ht="11.25" hidden="1" customHeight="1" x14ac:dyDescent="0.2"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</row>
    <row r="160" spans="5:59" ht="11.25" hidden="1" customHeight="1" x14ac:dyDescent="0.2"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</row>
    <row r="161" spans="5:59" ht="11.25" hidden="1" customHeight="1" x14ac:dyDescent="0.2"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</row>
    <row r="162" spans="5:59" ht="11.25" hidden="1" customHeight="1" x14ac:dyDescent="0.2"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</row>
    <row r="163" spans="5:59" ht="11.25" hidden="1" customHeight="1" x14ac:dyDescent="0.2"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</row>
    <row r="164" spans="5:59" ht="11.25" hidden="1" customHeight="1" x14ac:dyDescent="0.2"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</row>
    <row r="165" spans="5:59" ht="11.25" hidden="1" customHeight="1" x14ac:dyDescent="0.2"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</row>
    <row r="166" spans="5:59" ht="11.25" hidden="1" customHeight="1" x14ac:dyDescent="0.2"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</row>
    <row r="167" spans="5:59" ht="11.25" hidden="1" customHeight="1" x14ac:dyDescent="0.2"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</row>
    <row r="168" spans="5:59" ht="11.25" hidden="1" customHeight="1" x14ac:dyDescent="0.2"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</row>
    <row r="169" spans="5:59" ht="11.25" hidden="1" customHeight="1" x14ac:dyDescent="0.2"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</row>
    <row r="170" spans="5:59" ht="11.25" customHeight="1" x14ac:dyDescent="0.2"/>
  </sheetData>
  <sheetProtection selectLockedCells="1"/>
  <protectedRanges>
    <protectedRange sqref="B6:B7 B9 D12 B27:B40 B13 D14:D17 B3:B4" name="Område1"/>
  </protectedRanges>
  <mergeCells count="8">
    <mergeCell ref="B3:D3"/>
    <mergeCell ref="A9:A10"/>
    <mergeCell ref="B4:D4"/>
    <mergeCell ref="B5:D5"/>
    <mergeCell ref="B6:D6"/>
    <mergeCell ref="B8:D8"/>
    <mergeCell ref="B9:D10"/>
    <mergeCell ref="B7:D7"/>
  </mergeCells>
  <phoneticPr fontId="0" type="noConversion"/>
  <dataValidations xWindow="185" yWindow="277" count="16">
    <dataValidation type="list" allowBlank="1" showInputMessage="1" showErrorMessage="1" sqref="B27 B40 B36:B37" xr:uid="{00000000-0002-0000-0000-000000000000}">
      <formula1>"Ja,Nej"</formula1>
    </dataValidation>
    <dataValidation type="list" allowBlank="1" showInputMessage="1" showErrorMessage="1" sqref="B38" xr:uid="{00000000-0002-0000-0000-000001000000}">
      <formula1>"Nej,Aluminium,Plyfa"</formula1>
    </dataValidation>
    <dataValidation allowBlank="1" showErrorMessage="1" sqref="B4" xr:uid="{00000000-0002-0000-0000-000002000000}"/>
    <dataValidation type="list" allowBlank="1" showInputMessage="1" showErrorMessage="1" sqref="B32" xr:uid="{00000000-0002-0000-0000-000003000000}">
      <formula1>"Inga,Universal (50493), Iveco (50503)"</formula1>
    </dataValidation>
    <dataValidation type="list" allowBlank="1" showInputMessage="1" showErrorMessage="1" sqref="B25" xr:uid="{00000000-0002-0000-0000-000004000000}">
      <formula1>"Båge,Rak,Ingen"</formula1>
    </dataValidation>
    <dataValidation type="list" allowBlank="1" showInputMessage="1" showErrorMessage="1" sqref="B30" xr:uid="{00000000-0002-0000-0000-000005000000}">
      <formula1>"80 mm,130 mm,160 mm"</formula1>
    </dataValidation>
    <dataValidation type="list" allowBlank="1" showInputMessage="1" showErrorMessage="1" sqref="B24" xr:uid="{00000000-0002-0000-0000-000006000000}">
      <formula1>"300,400,500,600"</formula1>
    </dataValidation>
    <dataValidation type="list" allowBlank="1" showInputMessage="1" showErrorMessage="1" prompt="Bilmärke måste anges" sqref="B14" xr:uid="{00000000-0002-0000-0000-000007000000}">
      <formula1>"Citroén Jumper, Fiat Ducato, Ford Transit, Iveco Daily, MB Sprinter, Nissan NV400, Opel Movano, Peugeot Boxer, Renault Master, VW Crafter, VW Transporter, Övriga"</formula1>
    </dataValidation>
    <dataValidation type="whole" allowBlank="1" showInputMessage="1" showErrorMessage="1" errorTitle="Min 400 mm, Max 1800 mm" prompt="Maxhöjd båge 1400 mm" sqref="B26" xr:uid="{00000000-0002-0000-0000-000008000000}">
      <formula1>400</formula1>
      <formula2>1800</formula2>
    </dataValidation>
    <dataValidation type="list" allowBlank="1" showInputMessage="1" showErrorMessage="1" sqref="B39" xr:uid="{00000000-0002-0000-0000-000009000000}">
      <formula1>"Enkelhjul,Dubbelhjul,Nej"</formula1>
    </dataValidation>
    <dataValidation type="list" allowBlank="1" showInputMessage="1" showErrorMessage="1" sqref="B15" xr:uid="{00000000-0002-0000-0000-00000A000000}">
      <formula1>"DH,EH"</formula1>
    </dataValidation>
    <dataValidation type="list" allowBlank="1" showInputMessage="1" showErrorMessage="1" sqref="B16" xr:uid="{00000000-0002-0000-0000-00000B000000}">
      <formula1>"L1,L2,L25,L3,L4,L5"</formula1>
    </dataValidation>
    <dataValidation type="list" allowBlank="1" showInputMessage="1" showErrorMessage="1" sqref="B28" xr:uid="{00000000-0002-0000-0000-00000C000000}">
      <formula1>"Ja,Nej,Ingen"</formula1>
    </dataValidation>
    <dataValidation type="list" allowBlank="1" showInputMessage="1" showErrorMessage="1" sqref="B18:B19" xr:uid="{00000000-0002-0000-0000-00000D000000}">
      <formula1>"Delat centrerat,Delat förskjuten,Hel sida"</formula1>
    </dataValidation>
    <dataValidation type="whole" operator="greaterThanOrEqual" allowBlank="1" showInputMessage="1" showErrorMessage="1" sqref="B20:B21" xr:uid="{00000000-0002-0000-0000-00000E000000}">
      <formula1>600</formula1>
    </dataValidation>
    <dataValidation type="list" allowBlank="1" showErrorMessage="1" sqref="B3:D3" xr:uid="{32F8B8B6-EFE1-4C85-9EAE-C6ED7D1A0FF2}">
      <formula1>"Beställning,Förfrågan"</formula1>
    </dataValidation>
  </dataValidations>
  <pageMargins left="0.70866141732283472" right="0.23622047244094491" top="1.5748031496062993" bottom="0.35433070866141736" header="0.70866141732283472" footer="0.11811023622047245"/>
  <pageSetup paperSize="9" orientation="portrait" r:id="rId1"/>
  <headerFooter alignWithMargins="0">
    <oddHeader xml:space="preserve">&amp;L&amp;G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5"/>
  <sheetViews>
    <sheetView workbookViewId="0">
      <selection activeCell="P1" sqref="P1"/>
    </sheetView>
  </sheetViews>
  <sheetFormatPr defaultRowHeight="15" x14ac:dyDescent="0.2"/>
  <sheetData>
    <row r="1" spans="1:15" ht="25.5" x14ac:dyDescent="0.2">
      <c r="A1" s="2" t="s">
        <v>31</v>
      </c>
      <c r="B1" s="3" t="s">
        <v>37</v>
      </c>
      <c r="C1" s="4" t="s">
        <v>1</v>
      </c>
      <c r="D1" s="4">
        <v>3000</v>
      </c>
      <c r="E1" s="5">
        <v>8</v>
      </c>
      <c r="F1" s="1"/>
      <c r="G1" s="1" t="b">
        <f>IF(Startsida!$B$14="Citroén Jumper",IF(Startsida!$B$15="EH",IF(Startsida!$B$16="L1",IF(Startsida!$B$17=3000,E1,0))))</f>
        <v>0</v>
      </c>
      <c r="H1" s="1"/>
      <c r="I1" s="6">
        <v>4</v>
      </c>
      <c r="J1" s="1"/>
      <c r="K1" s="1" t="b">
        <f>IF(Startsida!$B$14="Citroén Jumper",IF(Startsida!$B$15="EH",IF(Startsida!$B$16="L1",IF(Startsida!$B$17=3000,I1,0))))</f>
        <v>0</v>
      </c>
      <c r="L1" s="1"/>
      <c r="M1" s="7">
        <v>2800</v>
      </c>
      <c r="N1" s="1"/>
      <c r="O1" s="1" t="b">
        <f>IF(Startsida!$B$14="Citroén Jumper",IF(Startsida!$B$15="EH",IF(Startsida!$B$16="L1",IF(Startsida!$B$17=3000,M1,0))))</f>
        <v>0</v>
      </c>
    </row>
    <row r="2" spans="1:15" ht="25.5" x14ac:dyDescent="0.2">
      <c r="A2" s="2" t="s">
        <v>31</v>
      </c>
      <c r="B2" s="3" t="s">
        <v>37</v>
      </c>
      <c r="C2" s="4" t="s">
        <v>2</v>
      </c>
      <c r="D2" s="4">
        <v>3450</v>
      </c>
      <c r="E2" s="5">
        <v>10</v>
      </c>
      <c r="F2" s="1"/>
      <c r="G2" s="1" t="b">
        <f>IF(Startsida!$B$14="Citroén Jumper",IF(Startsida!$B$15="EH",IF(Startsida!$B$16="L2",IF(Startsida!$B$17=3450,E2,0))))</f>
        <v>0</v>
      </c>
      <c r="H2" s="1"/>
      <c r="I2" s="6">
        <v>4</v>
      </c>
      <c r="J2" s="1"/>
      <c r="K2" s="1" t="b">
        <f>IF(Startsida!$B$14="Citroén Jumper",IF(Startsida!$B$15="EH",IF(Startsida!$B$16="L2",IF(Startsida!$B$17=3450,I2,0))))</f>
        <v>0</v>
      </c>
      <c r="L2" s="1"/>
      <c r="M2" s="7">
        <v>3300</v>
      </c>
      <c r="N2" s="1"/>
      <c r="O2" s="1" t="b">
        <f>IF(Startsida!$B$14="Citroén Jumper",IF(Startsida!$B$15="EH",IF(Startsida!$B$16="L2",IF(Startsida!$B$17=3450,M2,0))))</f>
        <v>0</v>
      </c>
    </row>
    <row r="3" spans="1:15" ht="25.5" x14ac:dyDescent="0.2">
      <c r="A3" s="2" t="s">
        <v>31</v>
      </c>
      <c r="B3" s="3" t="s">
        <v>37</v>
      </c>
      <c r="C3" s="4" t="s">
        <v>3</v>
      </c>
      <c r="D3" s="4">
        <v>4035</v>
      </c>
      <c r="E3" s="5">
        <v>10</v>
      </c>
      <c r="F3" s="1"/>
      <c r="G3" s="1" t="b">
        <f>IF(Startsida!$B$14="Citroén Jumper",IF(Startsida!$B$15="EH",IF(Startsida!$B$16="L3",IF(Startsida!$B$17=4035,E3,0))))</f>
        <v>0</v>
      </c>
      <c r="H3" s="1"/>
      <c r="I3" s="6">
        <v>5</v>
      </c>
      <c r="J3" s="1"/>
      <c r="K3" s="1" t="b">
        <f>IF(Startsida!$B$14="Citroén Jumper",IF(Startsida!$B$15="EH",IF(Startsida!$B$16="L3",IF(Startsida!$B$17=4035,I3,0))))</f>
        <v>0</v>
      </c>
      <c r="L3" s="1"/>
      <c r="M3" s="7">
        <v>3800</v>
      </c>
      <c r="N3" s="1"/>
      <c r="O3" s="1" t="b">
        <f>IF(Startsida!$B$14="Citroén Jumper",IF(Startsida!$B$15="EH",IF(Startsida!$B$16="L3",IF(Startsida!$B$17=4035,M3,0))))</f>
        <v>0</v>
      </c>
    </row>
    <row r="4" spans="1:15" ht="25.5" x14ac:dyDescent="0.2">
      <c r="A4" s="2" t="s">
        <v>31</v>
      </c>
      <c r="B4" s="3" t="s">
        <v>37</v>
      </c>
      <c r="C4" s="4" t="s">
        <v>4</v>
      </c>
      <c r="D4" s="4">
        <v>4035</v>
      </c>
      <c r="E4" s="5">
        <v>12</v>
      </c>
      <c r="F4" s="1"/>
      <c r="G4" s="1" t="b">
        <f>IF(Startsida!$B$14="Citroén Jumper",IF(Startsida!$B$15="EH",IF(Startsida!$B$16="L4",IF(Startsida!$B$17=4035,E4,0))))</f>
        <v>0</v>
      </c>
      <c r="H4" s="1"/>
      <c r="I4" s="6">
        <v>6</v>
      </c>
      <c r="J4" s="1"/>
      <c r="K4" s="1" t="b">
        <f>IF(Startsida!$B$14="Citroén Jumper",IF(Startsida!$B$15="EH",IF(Startsida!$B$16="L4",IF(Startsida!$B$17=4035,I4,0))))</f>
        <v>0</v>
      </c>
      <c r="L4" s="1"/>
      <c r="M4" s="7">
        <v>4200</v>
      </c>
      <c r="N4" s="1"/>
      <c r="O4" s="1" t="b">
        <f>IF(Startsida!$B$14="Citroén Jumper",IF(Startsida!$B$15="EH",IF(Startsida!$B$16="L4",IF(Startsida!$B$17=4035,M4,0))))</f>
        <v>0</v>
      </c>
    </row>
    <row r="5" spans="1:15" ht="25.5" x14ac:dyDescent="0.2">
      <c r="A5" s="2" t="s">
        <v>31</v>
      </c>
      <c r="B5" s="4" t="s">
        <v>32</v>
      </c>
      <c r="C5" s="4" t="s">
        <v>2</v>
      </c>
      <c r="D5" s="4">
        <v>3450</v>
      </c>
      <c r="E5" s="5">
        <v>8</v>
      </c>
      <c r="F5" s="1"/>
      <c r="G5" s="1" t="b">
        <f>IF(Startsida!$B$14="Citroén Jumper",IF(Startsida!$B$15="DH",IF(Startsida!$B$16="L2",IF(Startsida!$B$17=3450,E5,0))))</f>
        <v>0</v>
      </c>
      <c r="H5" s="1"/>
      <c r="I5" s="6">
        <v>3</v>
      </c>
      <c r="J5" s="1"/>
      <c r="K5" s="1" t="b">
        <f>IF(Startsida!$B$14="Citroén Jumper",IF(Startsida!$B$15="DH",IF(Startsida!$B$16="L2",IF(Startsida!$B$17=3450,I5,0))))</f>
        <v>0</v>
      </c>
      <c r="L5" s="1"/>
      <c r="M5" s="7">
        <v>2400</v>
      </c>
      <c r="N5" s="1"/>
      <c r="O5" s="1" t="b">
        <f>IF(Startsida!$B$14="Citroén Jumper",IF(Startsida!$B$15="DH",IF(Startsida!$B$16="L2",IF(Startsida!$B$17=3450,M5,0))))</f>
        <v>0</v>
      </c>
    </row>
    <row r="6" spans="1:15" ht="25.5" x14ac:dyDescent="0.2">
      <c r="A6" s="2" t="s">
        <v>31</v>
      </c>
      <c r="B6" s="4" t="s">
        <v>32</v>
      </c>
      <c r="C6" s="4" t="s">
        <v>3</v>
      </c>
      <c r="D6" s="4">
        <v>4035</v>
      </c>
      <c r="E6" s="5">
        <v>8</v>
      </c>
      <c r="F6" s="1"/>
      <c r="G6" s="1" t="b">
        <f>IF(Startsida!$B$14="Citroén Jumper",IF(Startsida!$B$15="DH",IF(Startsida!$B$16="L3",IF(Startsida!$B$17=4035,E6,0))))</f>
        <v>0</v>
      </c>
      <c r="H6" s="1"/>
      <c r="I6" s="6">
        <v>5</v>
      </c>
      <c r="J6" s="1"/>
      <c r="K6" s="1" t="b">
        <f>IF(Startsida!$B$14="Citroén Jumper",IF(Startsida!$B$15="DH",IF(Startsida!$B$16="L3",IF(Startsida!$B$17=4035,I6,0))))</f>
        <v>0</v>
      </c>
      <c r="L6" s="1"/>
      <c r="M6" s="7">
        <v>3000</v>
      </c>
      <c r="N6" s="1"/>
      <c r="O6" s="1" t="b">
        <f>IF(Startsida!$B$14="Citroén Jumper",IF(Startsida!$B$15="DH",IF(Startsida!$B$16="L3",IF(Startsida!$B$17=4035,M6,0))))</f>
        <v>0</v>
      </c>
    </row>
    <row r="7" spans="1:15" ht="25.5" x14ac:dyDescent="0.2">
      <c r="A7" s="2" t="s">
        <v>31</v>
      </c>
      <c r="B7" s="4" t="s">
        <v>32</v>
      </c>
      <c r="C7" s="4" t="s">
        <v>4</v>
      </c>
      <c r="D7" s="4">
        <v>4035</v>
      </c>
      <c r="E7" s="5">
        <v>10</v>
      </c>
      <c r="F7" s="1"/>
      <c r="G7" s="1" t="b">
        <f>IF(Startsida!$B$14="Citroén Jumper",IF(Startsida!$B$15="DH",IF(Startsida!$B$16="L4",IF(Startsida!$B$17=4035,E7,0))))</f>
        <v>0</v>
      </c>
      <c r="H7" s="1"/>
      <c r="I7" s="6">
        <v>4</v>
      </c>
      <c r="J7" s="1"/>
      <c r="K7" s="1" t="b">
        <f>IF(Startsida!$B$14="Citroén Jumper",IF(Startsida!$B$15="DH",IF(Startsida!$B$16="L4",IF(Startsida!$B$17=4035,I7,0))))</f>
        <v>0</v>
      </c>
      <c r="L7" s="1"/>
      <c r="M7" s="7">
        <v>3300</v>
      </c>
      <c r="N7" s="1"/>
      <c r="O7" s="1" t="b">
        <f>IF(Startsida!$B$14="Citroén Jumper",IF(Startsida!$B$15="DH",IF(Startsida!$B$16="L4",IF(Startsida!$B$17=4035,M7,0))))</f>
        <v>0</v>
      </c>
    </row>
    <row r="8" spans="1:15" x14ac:dyDescent="0.2">
      <c r="A8" s="2" t="s">
        <v>34</v>
      </c>
      <c r="B8" s="3" t="s">
        <v>37</v>
      </c>
      <c r="C8" s="4" t="s">
        <v>1</v>
      </c>
      <c r="D8" s="4">
        <v>3000</v>
      </c>
      <c r="E8" s="5">
        <v>8</v>
      </c>
      <c r="F8" s="1"/>
      <c r="G8" s="1" t="b">
        <f>IF(Startsida!$B$14="Fiat Ducato",IF(Startsida!$B$15="EH",IF(Startsida!$B$16="L1",IF(Startsida!$B$17=3000,E8,0))))</f>
        <v>0</v>
      </c>
      <c r="H8" s="1"/>
      <c r="I8" s="6">
        <v>4</v>
      </c>
      <c r="J8" s="1"/>
      <c r="K8" s="1" t="b">
        <f>IF(Startsida!$B$14="Fiat Ducato",IF(Startsida!$B$15="EH",IF(Startsida!$B$16="L1",IF(Startsida!$B$17=3000,I8,0))))</f>
        <v>0</v>
      </c>
      <c r="L8" s="1"/>
      <c r="M8" s="7">
        <v>2800</v>
      </c>
      <c r="N8" s="1"/>
      <c r="O8" s="1" t="b">
        <f>IF(Startsida!$B$14="Fiat Ducato",IF(Startsida!$B$15="EH",IF(Startsida!$B$16="L1",IF(Startsida!$B$17=3000,M8,0))))</f>
        <v>0</v>
      </c>
    </row>
    <row r="9" spans="1:15" x14ac:dyDescent="0.2">
      <c r="A9" s="2" t="s">
        <v>34</v>
      </c>
      <c r="B9" s="3" t="s">
        <v>37</v>
      </c>
      <c r="C9" s="4" t="s">
        <v>2</v>
      </c>
      <c r="D9" s="4">
        <v>3450</v>
      </c>
      <c r="E9" s="5">
        <v>10</v>
      </c>
      <c r="F9" s="1"/>
      <c r="G9" s="1" t="b">
        <f>IF(Startsida!$B$14="Fiat Ducato",IF(Startsida!$B$15="EH",IF(Startsida!$B$16="L2",IF(Startsida!$B$17=3450,E9,0))))</f>
        <v>0</v>
      </c>
      <c r="H9" s="1"/>
      <c r="I9" s="6">
        <v>4</v>
      </c>
      <c r="J9" s="1"/>
      <c r="K9" s="1" t="b">
        <f>IF(Startsida!$B$14="Fiat Ducato",IF(Startsida!$B$15="EH",IF(Startsida!$B$16="L2",IF(Startsida!$B$17=3450,I9,0))))</f>
        <v>0</v>
      </c>
      <c r="L9" s="1"/>
      <c r="M9" s="7">
        <v>3300</v>
      </c>
      <c r="N9" s="1"/>
      <c r="O9" s="1" t="b">
        <f>IF(Startsida!$B$14="Fiat Ducato",IF(Startsida!$B$15="EH",IF(Startsida!$B$16="L2",IF(Startsida!$B$17=3450,M9,0))))</f>
        <v>0</v>
      </c>
    </row>
    <row r="10" spans="1:15" x14ac:dyDescent="0.2">
      <c r="A10" s="2" t="s">
        <v>34</v>
      </c>
      <c r="B10" s="3" t="s">
        <v>37</v>
      </c>
      <c r="C10" s="4" t="s">
        <v>3</v>
      </c>
      <c r="D10" s="4">
        <v>4035</v>
      </c>
      <c r="E10" s="5">
        <v>10</v>
      </c>
      <c r="F10" s="1"/>
      <c r="G10" s="1" t="b">
        <f>IF(Startsida!$B$14="Fiat Ducato",IF(Startsida!$B$15="EH",IF(Startsida!$B$16="L3",IF(Startsida!$B$17=4035,E10,0))))</f>
        <v>0</v>
      </c>
      <c r="H10" s="1"/>
      <c r="I10" s="6">
        <v>5</v>
      </c>
      <c r="J10" s="1"/>
      <c r="K10" s="1" t="b">
        <f>IF(Startsida!$B$14="Fiat Ducato",IF(Startsida!$B$15="EH",IF(Startsida!$B$16="L3",IF(Startsida!$B$17=4035,I10,0))))</f>
        <v>0</v>
      </c>
      <c r="L10" s="1"/>
      <c r="M10" s="7">
        <v>3800</v>
      </c>
      <c r="N10" s="1"/>
      <c r="O10" s="1" t="b">
        <f>IF(Startsida!$B$14="Fiat Ducato",IF(Startsida!$B$15="EH",IF(Startsida!$B$16="L3",IF(Startsida!$B$17=4035,M10,0))))</f>
        <v>0</v>
      </c>
    </row>
    <row r="11" spans="1:15" x14ac:dyDescent="0.2">
      <c r="A11" s="2" t="s">
        <v>34</v>
      </c>
      <c r="B11" s="3" t="s">
        <v>37</v>
      </c>
      <c r="C11" s="4" t="s">
        <v>4</v>
      </c>
      <c r="D11" s="4">
        <v>4035</v>
      </c>
      <c r="E11" s="5">
        <v>12</v>
      </c>
      <c r="F11" s="1"/>
      <c r="G11" s="1" t="b">
        <f>IF(Startsida!$B$14="Fiat Ducato",IF(Startsida!$B$15="EH",IF(Startsida!$B$16="L4",IF(Startsida!$B$17=4035,E11,0))))</f>
        <v>0</v>
      </c>
      <c r="H11" s="1"/>
      <c r="I11" s="6">
        <v>6</v>
      </c>
      <c r="J11" s="1"/>
      <c r="K11" s="1" t="b">
        <f>IF(Startsida!$B$14="Fiat Ducato",IF(Startsida!$B$15="EH",IF(Startsida!$B$16="L4",IF(Startsida!$B$17=4035,I11,0))))</f>
        <v>0</v>
      </c>
      <c r="L11" s="1"/>
      <c r="M11" s="7">
        <v>4200</v>
      </c>
      <c r="N11" s="1"/>
      <c r="O11" s="1" t="b">
        <f>IF(Startsida!$B$14="Fiat Ducato",IF(Startsida!$B$15="EH",IF(Startsida!$B$16="L4",IF(Startsida!$B$17=4035,M11,0))))</f>
        <v>0</v>
      </c>
    </row>
    <row r="12" spans="1:15" x14ac:dyDescent="0.2">
      <c r="A12" s="2" t="s">
        <v>34</v>
      </c>
      <c r="B12" s="4" t="s">
        <v>32</v>
      </c>
      <c r="C12" s="4" t="s">
        <v>2</v>
      </c>
      <c r="D12" s="4">
        <v>3450</v>
      </c>
      <c r="E12" s="5">
        <v>8</v>
      </c>
      <c r="F12" s="1"/>
      <c r="G12" s="1" t="b">
        <f>IF(Startsida!$B$14="Fiat Ducato",IF(Startsida!$B$15="DH",IF(Startsida!$B$16="L2",IF(Startsida!$B$17=3450,E12,0))))</f>
        <v>0</v>
      </c>
      <c r="H12" s="1"/>
      <c r="I12" s="6">
        <v>3</v>
      </c>
      <c r="J12" s="1"/>
      <c r="K12" s="1" t="b">
        <f>IF(Startsida!$B$14="Fiat Ducato",IF(Startsida!$B$15="DH",IF(Startsida!$B$16="L2",IF(Startsida!$B$17=3450,I12,0))))</f>
        <v>0</v>
      </c>
      <c r="L12" s="1"/>
      <c r="M12" s="7">
        <v>2400</v>
      </c>
      <c r="N12" s="1"/>
      <c r="O12" s="1" t="b">
        <f>IF(Startsida!$B$14="Fiat Ducato",IF(Startsida!$B$15="DH",IF(Startsida!$B$16="L2",IF(Startsida!$B$17=3450,M12,0))))</f>
        <v>0</v>
      </c>
    </row>
    <row r="13" spans="1:15" x14ac:dyDescent="0.2">
      <c r="A13" s="2" t="s">
        <v>34</v>
      </c>
      <c r="B13" s="4" t="s">
        <v>32</v>
      </c>
      <c r="C13" s="4" t="s">
        <v>3</v>
      </c>
      <c r="D13" s="4">
        <v>4035</v>
      </c>
      <c r="E13" s="5">
        <v>8</v>
      </c>
      <c r="F13" s="1"/>
      <c r="G13" s="1" t="b">
        <f>IF(Startsida!$B$14="Fiat Ducato",IF(Startsida!$B$15="DH",IF(Startsida!$B$16="L3",IF(Startsida!$B$17=4035,E13,0))))</f>
        <v>0</v>
      </c>
      <c r="H13" s="1"/>
      <c r="I13" s="6">
        <v>5</v>
      </c>
      <c r="J13" s="1"/>
      <c r="K13" s="1" t="b">
        <f>IF(Startsida!$B$14="Fiat Ducato",IF(Startsida!$B$15="DH",IF(Startsida!$B$16="L3",IF(Startsida!$B$17=4035,I13,0))))</f>
        <v>0</v>
      </c>
      <c r="L13" s="1"/>
      <c r="M13" s="7">
        <v>3000</v>
      </c>
      <c r="N13" s="1"/>
      <c r="O13" s="1" t="b">
        <f>IF(Startsida!$B$14="Fiat Ducato",IF(Startsida!$B$15="DH",IF(Startsida!$B$16="L3",IF(Startsida!$B$17=4035,M13,0))))</f>
        <v>0</v>
      </c>
    </row>
    <row r="14" spans="1:15" x14ac:dyDescent="0.2">
      <c r="A14" s="2" t="s">
        <v>34</v>
      </c>
      <c r="B14" s="4" t="s">
        <v>32</v>
      </c>
      <c r="C14" s="4" t="s">
        <v>4</v>
      </c>
      <c r="D14" s="4">
        <v>4035</v>
      </c>
      <c r="E14" s="5">
        <v>10</v>
      </c>
      <c r="F14" s="1"/>
      <c r="G14" s="1" t="b">
        <f>IF(Startsida!$B$14="Fiat Ducato",IF(Startsida!$B$15="DH",IF(Startsida!$B$16="L4",IF(Startsida!$B$17=4035,E14,0))))</f>
        <v>0</v>
      </c>
      <c r="H14" s="1"/>
      <c r="I14" s="6">
        <v>4</v>
      </c>
      <c r="J14" s="1"/>
      <c r="K14" s="1" t="b">
        <f>IF(Startsida!$B$14="Fiat Ducato",IF(Startsida!$B$15="DH",IF(Startsida!$B$16="L4",IF(Startsida!$B$17=4035,I14,0))))</f>
        <v>0</v>
      </c>
      <c r="L14" s="1"/>
      <c r="M14" s="7">
        <v>3300</v>
      </c>
      <c r="N14" s="1"/>
      <c r="O14" s="1" t="b">
        <f>IF(Startsida!$B$14="Fiat Ducato",IF(Startsida!$B$15="DH",IF(Startsida!$B$16="L4",IF(Startsida!$B$17=4035,M14,0))))</f>
        <v>0</v>
      </c>
    </row>
    <row r="15" spans="1:15" x14ac:dyDescent="0.2">
      <c r="A15" s="2" t="s">
        <v>19</v>
      </c>
      <c r="B15" s="3" t="s">
        <v>37</v>
      </c>
      <c r="C15" s="4" t="s">
        <v>1</v>
      </c>
      <c r="D15" s="4">
        <v>3137</v>
      </c>
      <c r="E15" s="5">
        <v>10</v>
      </c>
      <c r="F15" s="1"/>
      <c r="G15" s="1" t="b">
        <f>IF(Startsida!$B$14="Ford Transit",IF(Startsida!$B$15="EH",IF(Startsida!$B$16="L1",IF(Startsida!$B$17=3137,E15,0))))</f>
        <v>0</v>
      </c>
      <c r="H15" s="1"/>
      <c r="I15" s="6">
        <v>5</v>
      </c>
      <c r="J15" s="1"/>
      <c r="K15" s="1" t="b">
        <f>IF(Startsida!$B$14="Ford Transit",IF(Startsida!$B$15="EH",IF(Startsida!$B$16="L1",IF(Startsida!$B$17=3137,I15,0))))</f>
        <v>0</v>
      </c>
      <c r="L15" s="1"/>
      <c r="M15" s="7">
        <v>3000</v>
      </c>
      <c r="N15" s="1"/>
      <c r="O15" s="1" t="b">
        <f>IF(Startsida!$B$14="Ford Transit",IF(Startsida!$B$15="EH",IF(Startsida!$B$16="L1",IF(Startsida!$B$17=3137,M15,0))))</f>
        <v>0</v>
      </c>
    </row>
    <row r="16" spans="1:15" x14ac:dyDescent="0.2">
      <c r="A16" s="2" t="s">
        <v>19</v>
      </c>
      <c r="B16" s="3" t="s">
        <v>37</v>
      </c>
      <c r="C16" s="4" t="s">
        <v>41</v>
      </c>
      <c r="D16" s="4">
        <v>3504</v>
      </c>
      <c r="E16" s="3">
        <v>10</v>
      </c>
      <c r="F16" s="1"/>
      <c r="G16" s="1" t="b">
        <f>IF(Startsida!$B$14="Ford Transit",IF(Startsida!$B$15="EH",IF(Startsida!$B$16="L2",IF(Startsida!$B$17=3504,E16,0))))</f>
        <v>0</v>
      </c>
      <c r="H16" s="1"/>
      <c r="I16" s="6">
        <v>4</v>
      </c>
      <c r="J16" s="1"/>
      <c r="K16" s="1" t="b">
        <f>IF(Startsida!$B$14="Ford Transit",IF(Startsida!$B$15="EH",IF(Startsida!$B$16="L2",IF(Startsida!$B$17=3504,I16,0))))</f>
        <v>0</v>
      </c>
      <c r="L16" s="1"/>
      <c r="M16" s="7">
        <v>3350</v>
      </c>
      <c r="N16" s="1"/>
      <c r="O16" s="1" t="b">
        <f>IF(Startsida!$B$14="Ford Transit",IF(Startsida!$B$15="EH",IF(Startsida!$B$16="L2",IF(Startsida!$B$17=3504,M16,0))))</f>
        <v>0</v>
      </c>
    </row>
    <row r="17" spans="1:15" x14ac:dyDescent="0.2">
      <c r="A17" s="2" t="s">
        <v>19</v>
      </c>
      <c r="B17" s="3" t="s">
        <v>37</v>
      </c>
      <c r="C17" s="4" t="s">
        <v>42</v>
      </c>
      <c r="D17" s="4">
        <v>3954</v>
      </c>
      <c r="E17" s="5">
        <v>14</v>
      </c>
      <c r="F17" s="1"/>
      <c r="G17" s="1" t="b">
        <f>IF(Startsida!$B$14="Ford Transit",IF(Startsida!$B$15="EH",IF(Startsida!$B$16="L3",IF(Startsida!$B$17=3954,E17,0))))</f>
        <v>0</v>
      </c>
      <c r="H17" s="1"/>
      <c r="I17" s="6">
        <v>5</v>
      </c>
      <c r="J17" s="1"/>
      <c r="K17" s="1" t="b">
        <f>IF(Startsida!$B$14="Ford Transit",IF(Startsida!$B$15="EH",IF(Startsida!$B$16="L3",IF(Startsida!$B$17=3954,I17,0))))</f>
        <v>0</v>
      </c>
      <c r="L17" s="1"/>
      <c r="M17" s="7">
        <v>3800</v>
      </c>
      <c r="N17" s="1"/>
      <c r="O17" s="1" t="b">
        <f>IF(Startsida!$B$14="Ford Transit",IF(Startsida!$B$15="EH",IF(Startsida!$B$16="L3",IF(Startsida!$B$17=3954,M17,0))))</f>
        <v>0</v>
      </c>
    </row>
    <row r="18" spans="1:15" x14ac:dyDescent="0.2">
      <c r="A18" s="2" t="s">
        <v>19</v>
      </c>
      <c r="B18" s="3" t="s">
        <v>37</v>
      </c>
      <c r="C18" s="4" t="s">
        <v>43</v>
      </c>
      <c r="D18" s="4">
        <v>3954</v>
      </c>
      <c r="E18" s="5">
        <v>16</v>
      </c>
      <c r="F18" s="1"/>
      <c r="G18" s="1" t="b">
        <f>IF(Startsida!$B$14="Ford Transit",IF(Startsida!$B$15="EH",IF(Startsida!$B$16="L4",IF(Startsida!$B$17=3954,E18,0))))</f>
        <v>0</v>
      </c>
      <c r="H18" s="1"/>
      <c r="I18" s="6">
        <v>6</v>
      </c>
      <c r="J18" s="1"/>
      <c r="K18" s="1" t="b">
        <f>IF(Startsida!$B$14="Ford Transit",IF(Startsida!$B$15="EH",IF(Startsida!$B$16="L4",IF(Startsida!$B$17=3954,I18,0))))</f>
        <v>0</v>
      </c>
      <c r="L18" s="1"/>
      <c r="M18" s="7">
        <v>4350</v>
      </c>
      <c r="N18" s="1"/>
      <c r="O18" s="1" t="b">
        <f>IF(Startsida!$B$14="Ford Transit",IF(Startsida!$B$15="EH",IF(Startsida!$B$16="L4",IF(Startsida!$B$17=3954,M18,0))))</f>
        <v>0</v>
      </c>
    </row>
    <row r="19" spans="1:15" x14ac:dyDescent="0.2">
      <c r="A19" s="2" t="s">
        <v>19</v>
      </c>
      <c r="B19" s="3" t="s">
        <v>37</v>
      </c>
      <c r="C19" s="4" t="s">
        <v>44</v>
      </c>
      <c r="D19" s="4">
        <v>4522</v>
      </c>
      <c r="E19" s="5" t="s">
        <v>55</v>
      </c>
      <c r="F19" s="1"/>
      <c r="G19" s="1" t="b">
        <f>IF(Startsida!$B$14="Ford Transit",IF(Startsida!$B$15="EH",IF(Startsida!$B$16="L5",IF(Startsida!$B$17=4522,E19,0))))</f>
        <v>0</v>
      </c>
      <c r="H19" s="1"/>
      <c r="I19" s="6" t="s">
        <v>55</v>
      </c>
      <c r="J19" s="1"/>
      <c r="K19" s="1" t="b">
        <f>IF(Startsida!$B$14="Ford Transit",IF(Startsida!$B$15="EH",IF(Startsida!$B$16="L5",IF(Startsida!$B$17=4522,I19,0))))</f>
        <v>0</v>
      </c>
      <c r="L19" s="1"/>
      <c r="M19" s="7">
        <v>5350</v>
      </c>
      <c r="N19" s="1"/>
      <c r="O19" s="1" t="b">
        <f>IF(Startsida!$B$14="Ford Transit",IF(Startsida!$B$15="EH",IF(Startsida!$B$16="L5",IF(Startsida!$B$17=4522,M19,0))))</f>
        <v>0</v>
      </c>
    </row>
    <row r="20" spans="1:15" x14ac:dyDescent="0.2">
      <c r="A20" s="2" t="s">
        <v>19</v>
      </c>
      <c r="B20" s="4" t="s">
        <v>32</v>
      </c>
      <c r="C20" s="4" t="s">
        <v>41</v>
      </c>
      <c r="D20" s="4">
        <v>3504</v>
      </c>
      <c r="E20" s="5">
        <v>8</v>
      </c>
      <c r="F20" s="1"/>
      <c r="G20" s="1" t="b">
        <f>IF(Startsida!$B$14="Ford Transit",IF(Startsida!$B$15="DH",IF(Startsida!$B$16="L2",IF(Startsida!$B$17=3504,E20,0))))</f>
        <v>0</v>
      </c>
      <c r="H20" s="1"/>
      <c r="I20" s="6">
        <v>3</v>
      </c>
      <c r="J20" s="1"/>
      <c r="K20" s="1" t="b">
        <f>IF(Startsida!$B$14="Ford Transit",IF(Startsida!$B$15="DH",IF(Startsida!$B$16="L2",IF(Startsida!$B$17=3504,I20,0))))</f>
        <v>0</v>
      </c>
      <c r="L20" s="1"/>
      <c r="M20" s="7">
        <v>2600</v>
      </c>
      <c r="N20" s="1"/>
      <c r="O20" s="1" t="b">
        <f>IF(Startsida!$B$14="Ford Transit",IF(Startsida!$B$15="DH",IF(Startsida!$B$16="L2",IF(Startsida!$B$17=3504,M20,0))))</f>
        <v>0</v>
      </c>
    </row>
    <row r="21" spans="1:15" x14ac:dyDescent="0.2">
      <c r="A21" s="2" t="s">
        <v>19</v>
      </c>
      <c r="B21" s="4" t="s">
        <v>32</v>
      </c>
      <c r="C21" s="4" t="s">
        <v>42</v>
      </c>
      <c r="D21" s="4">
        <v>3954</v>
      </c>
      <c r="E21" s="5">
        <v>8</v>
      </c>
      <c r="F21" s="1"/>
      <c r="G21" s="1" t="b">
        <f>IF(Startsida!$B$14="Ford Transit",IF(Startsida!$B$15="DH",IF(Startsida!$B$16="L3",IF(Startsida!$B$17=3954,E21,0))))</f>
        <v>0</v>
      </c>
      <c r="H21" s="1"/>
      <c r="I21" s="6">
        <v>4</v>
      </c>
      <c r="J21" s="1"/>
      <c r="K21" s="1" t="b">
        <f>IF(Startsida!$B$14="Ford Transit",IF(Startsida!$B$15="DH",IF(Startsida!$B$16="L3",IF(Startsida!$B$17=3954,I21,0))))</f>
        <v>0</v>
      </c>
      <c r="L21" s="1"/>
      <c r="M21" s="7">
        <v>3000</v>
      </c>
      <c r="N21" s="1"/>
      <c r="O21" s="1" t="b">
        <f>IF(Startsida!$B$14="Ford Transit",IF(Startsida!$B$15="DH",IF(Startsida!$B$16="L3",IF(Startsida!$B$17=3954,M21,0))))</f>
        <v>0</v>
      </c>
    </row>
    <row r="22" spans="1:15" x14ac:dyDescent="0.2">
      <c r="A22" s="2" t="s">
        <v>19</v>
      </c>
      <c r="B22" s="4" t="s">
        <v>32</v>
      </c>
      <c r="C22" s="4" t="s">
        <v>43</v>
      </c>
      <c r="D22" s="4">
        <v>3954</v>
      </c>
      <c r="E22" s="5">
        <v>8</v>
      </c>
      <c r="F22" s="1"/>
      <c r="G22" s="1" t="b">
        <f>IF(Startsida!$B$14="Ford Transit",IF(Startsida!$B$15="DH",IF(Startsida!$B$16="L4",IF(Startsida!$B$17=3954,E22,0))))</f>
        <v>0</v>
      </c>
      <c r="H22" s="1"/>
      <c r="I22" s="6">
        <v>4</v>
      </c>
      <c r="J22" s="1"/>
      <c r="K22" s="1" t="b">
        <f>IF(Startsida!$B$14="Ford Transit",IF(Startsida!$B$15="DH",IF(Startsida!$B$16="L4",IF(Startsida!$B$17=3954,I22,0))))</f>
        <v>0</v>
      </c>
      <c r="L22" s="1"/>
      <c r="M22" s="7">
        <v>3350</v>
      </c>
      <c r="N22" s="1"/>
      <c r="O22" s="1" t="b">
        <f>IF(Startsida!$B$14="Ford Transit",IF(Startsida!$B$15="DH",IF(Startsida!$B$16="L4",IF(Startsida!$B$17=3954,M22,0))))</f>
        <v>0</v>
      </c>
    </row>
    <row r="23" spans="1:15" x14ac:dyDescent="0.2">
      <c r="A23" s="2" t="s">
        <v>19</v>
      </c>
      <c r="B23" s="4" t="s">
        <v>32</v>
      </c>
      <c r="C23" s="4" t="s">
        <v>44</v>
      </c>
      <c r="D23" s="4">
        <v>4522</v>
      </c>
      <c r="E23" s="3">
        <v>16</v>
      </c>
      <c r="F23" s="1"/>
      <c r="G23" s="1" t="b">
        <f>IF(Startsida!$B$14="Ford Transit",IF(Startsida!$B$15="DH",IF(Startsida!$B$16="L5",IF(Startsida!$B$17=4522,E23,0))))</f>
        <v>0</v>
      </c>
      <c r="H23" s="1"/>
      <c r="I23" s="6">
        <v>6</v>
      </c>
      <c r="J23" s="1"/>
      <c r="K23" s="1" t="b">
        <f>IF(Startsida!$B$14="Ford Transit",IF(Startsida!$B$15="DH",IF(Startsida!$B$16="L5",IF(Startsida!$B$17=4522,I23,0))))</f>
        <v>0</v>
      </c>
      <c r="L23" s="1"/>
      <c r="M23" s="7">
        <v>4350</v>
      </c>
      <c r="N23" s="1"/>
      <c r="O23" s="1" t="b">
        <f>IF(Startsida!$B$14="Ford Transit",IF(Startsida!$B$15="DH",IF(Startsida!$B$16="L5",IF(Startsida!$B$17=4522,M23,0))))</f>
        <v>0</v>
      </c>
    </row>
    <row r="24" spans="1:15" x14ac:dyDescent="0.2">
      <c r="A24" s="8" t="s">
        <v>28</v>
      </c>
      <c r="B24" s="3" t="s">
        <v>37</v>
      </c>
      <c r="C24" s="9"/>
      <c r="D24" s="3">
        <v>3000</v>
      </c>
      <c r="E24" s="3">
        <v>8</v>
      </c>
      <c r="F24" s="1"/>
      <c r="G24" s="1" t="b">
        <f>IF(Startsida!$B$14="Iveco Daily",IF(Startsida!$B$15="EH",IF(Startsida!$B$17=3000,E24,0)))</f>
        <v>0</v>
      </c>
      <c r="H24" s="1"/>
      <c r="I24" s="6">
        <v>4</v>
      </c>
      <c r="J24" s="1"/>
      <c r="K24" s="1" t="b">
        <f>IF(Startsida!$B$14="Iveco Daily",IF(Startsida!$B$15="EH",IF(Startsida!$B$17=3000,I24,0)))</f>
        <v>0</v>
      </c>
      <c r="L24" s="1"/>
      <c r="M24" s="7">
        <v>2900</v>
      </c>
      <c r="N24" s="1"/>
      <c r="O24" s="1" t="b">
        <f>IF(Startsida!$B$14="Iveco Daily",IF(Startsida!$B$15="EH",IF(Startsida!$B$17=3000,M24,0)))</f>
        <v>0</v>
      </c>
    </row>
    <row r="25" spans="1:15" x14ac:dyDescent="0.2">
      <c r="A25" s="8" t="s">
        <v>28</v>
      </c>
      <c r="B25" s="3" t="s">
        <v>37</v>
      </c>
      <c r="C25" s="9"/>
      <c r="D25" s="3">
        <v>3450</v>
      </c>
      <c r="E25" s="3">
        <v>10</v>
      </c>
      <c r="F25" s="1"/>
      <c r="G25" s="1" t="b">
        <f>IF(Startsida!$B$14="Iveco Daily",IF(Startsida!$B$15="EH",IF(Startsida!$B$17=3450,E25,0)))</f>
        <v>0</v>
      </c>
      <c r="H25" s="1"/>
      <c r="I25" s="6">
        <v>5</v>
      </c>
      <c r="J25" s="1"/>
      <c r="K25" s="1" t="b">
        <f>IF(Startsida!$B$14="Iveco Daily",IF(Startsida!$B$15="EH",IF(Startsida!$B$17=3450,I25,0)))</f>
        <v>0</v>
      </c>
      <c r="L25" s="1"/>
      <c r="M25" s="7">
        <v>3800</v>
      </c>
      <c r="N25" s="1"/>
      <c r="O25" s="1" t="b">
        <f>IF(Startsida!$B$14="Iveco Daily",IF(Startsida!$B$15="EH",IF(Startsida!$B$17=3450,M25,0)))</f>
        <v>0</v>
      </c>
    </row>
    <row r="26" spans="1:15" x14ac:dyDescent="0.2">
      <c r="A26" s="8" t="s">
        <v>28</v>
      </c>
      <c r="B26" s="3" t="s">
        <v>37</v>
      </c>
      <c r="C26" s="9"/>
      <c r="D26" s="3">
        <v>3750</v>
      </c>
      <c r="E26" s="3">
        <v>12</v>
      </c>
      <c r="F26" s="1"/>
      <c r="G26" s="1" t="b">
        <f>IF(Startsida!$B$14="Iveco Daily",IF(Startsida!$B$15="EH",IF(Startsida!$B$17=3750,E26,0)))</f>
        <v>0</v>
      </c>
      <c r="H26" s="1"/>
      <c r="I26" s="6">
        <v>6</v>
      </c>
      <c r="J26" s="1"/>
      <c r="K26" s="1" t="b">
        <f>IF(Startsida!$B$14="Iveco Daily",IF(Startsida!$B$15="EH",IF(Startsida!$B$17=3750,I26,0)))</f>
        <v>0</v>
      </c>
      <c r="L26" s="1"/>
      <c r="M26" s="7">
        <v>4350</v>
      </c>
      <c r="N26" s="1"/>
      <c r="O26" s="1" t="b">
        <f>IF(Startsida!$B$14="Iveco Daily",IF(Startsida!$B$15="EH",IF(Startsida!$B$17=3750,M26,0)))</f>
        <v>0</v>
      </c>
    </row>
    <row r="27" spans="1:15" x14ac:dyDescent="0.2">
      <c r="A27" s="8" t="s">
        <v>28</v>
      </c>
      <c r="B27" s="4" t="s">
        <v>37</v>
      </c>
      <c r="C27" s="9"/>
      <c r="D27" s="3">
        <v>4100</v>
      </c>
      <c r="E27" s="3">
        <v>12</v>
      </c>
      <c r="F27" s="1"/>
      <c r="G27" s="1" t="b">
        <f>IF(Startsida!$B$14="Iveco Daily",IF(Startsida!$B$15="EH",IF(Startsida!$B$17=4100,E27,0)))</f>
        <v>0</v>
      </c>
      <c r="H27" s="1"/>
      <c r="I27" s="6">
        <v>6</v>
      </c>
      <c r="J27" s="1"/>
      <c r="K27" s="1" t="b">
        <f>IF(Startsida!$B$14="Iveco Daily",IF(Startsida!$B$15="EH",IF(Startsida!$B$17=4100,I27,0)))</f>
        <v>0</v>
      </c>
      <c r="L27" s="1"/>
      <c r="M27" s="7">
        <v>4350</v>
      </c>
      <c r="N27" s="1"/>
      <c r="O27" s="1" t="b">
        <f>IF(Startsida!$B$14="Iveco Daily",IF(Startsida!$B$15="EH",IF(Startsida!$B$17=4100,M27,0)))</f>
        <v>0</v>
      </c>
    </row>
    <row r="28" spans="1:15" x14ac:dyDescent="0.2">
      <c r="A28" s="8" t="s">
        <v>28</v>
      </c>
      <c r="B28" s="4" t="s">
        <v>32</v>
      </c>
      <c r="C28" s="9"/>
      <c r="D28" s="3">
        <v>3450</v>
      </c>
      <c r="E28" s="3">
        <v>8</v>
      </c>
      <c r="F28" s="1"/>
      <c r="G28" s="1" t="b">
        <f>IF(Startsida!$B$14="Iveco Daily",IF(Startsida!$B$15="DH",IF(Startsida!$B$17=3450,E28,0)))</f>
        <v>0</v>
      </c>
      <c r="H28" s="1"/>
      <c r="I28" s="6">
        <v>5</v>
      </c>
      <c r="J28" s="1"/>
      <c r="K28" s="1" t="b">
        <f>IF(Startsida!$B$14="Iveco Daily",IF(Startsida!$B$15="DH",IF(Startsida!$B$17=3450,I28,0)))</f>
        <v>0</v>
      </c>
      <c r="L28" s="1"/>
      <c r="M28" s="7">
        <v>3000</v>
      </c>
      <c r="N28" s="1"/>
      <c r="O28" s="1" t="b">
        <f>IF(Startsida!$B$14="Iveco Daily",IF(Startsida!$B$15="DH",IF(Startsida!$B$17=3450,M28,0)))</f>
        <v>0</v>
      </c>
    </row>
    <row r="29" spans="1:15" x14ac:dyDescent="0.2">
      <c r="A29" s="8" t="s">
        <v>28</v>
      </c>
      <c r="B29" s="4" t="s">
        <v>32</v>
      </c>
      <c r="C29" s="9"/>
      <c r="D29" s="3">
        <v>3750</v>
      </c>
      <c r="E29" s="3">
        <v>10</v>
      </c>
      <c r="F29" s="1"/>
      <c r="G29" s="1" t="b">
        <f>IF(Startsida!$B$14="Iveco Daily",IF(Startsida!$B$15="DH",IF(Startsida!$B$17=3750,E29,0)))</f>
        <v>0</v>
      </c>
      <c r="H29" s="1"/>
      <c r="I29" s="6">
        <v>5</v>
      </c>
      <c r="J29" s="1"/>
      <c r="K29" s="1" t="b">
        <f>IF(Startsida!$B$14="Iveco Daily",IF(Startsida!$B$15="DH",IF(Startsida!$B$17=3750,I29,0)))</f>
        <v>0</v>
      </c>
      <c r="L29" s="1"/>
      <c r="M29" s="7">
        <v>3650</v>
      </c>
      <c r="N29" s="1"/>
      <c r="O29" s="1" t="b">
        <f>IF(Startsida!$B$14="Iveco Daily",IF(Startsida!$B$15="DH",IF(Startsida!$B$17=3750,M29,0)))</f>
        <v>0</v>
      </c>
    </row>
    <row r="30" spans="1:15" x14ac:dyDescent="0.2">
      <c r="A30" s="8" t="s">
        <v>28</v>
      </c>
      <c r="B30" s="4" t="s">
        <v>32</v>
      </c>
      <c r="C30" s="9"/>
      <c r="D30" s="3">
        <v>4100</v>
      </c>
      <c r="E30" s="3">
        <v>10</v>
      </c>
      <c r="F30" s="1"/>
      <c r="G30" s="1" t="b">
        <f>IF(Startsida!$B$14="Iveco Daily",IF(Startsida!$B$15="DH",IF(Startsida!$B$17=4100,E30,0)))</f>
        <v>0</v>
      </c>
      <c r="H30" s="1"/>
      <c r="I30" s="6">
        <v>5</v>
      </c>
      <c r="J30" s="1"/>
      <c r="K30" s="1" t="b">
        <f>IF(Startsida!$B$14="Iveco Daily",IF(Startsida!$B$15="DH",IF(Startsida!$B$17=4100,I30,0)))</f>
        <v>0</v>
      </c>
      <c r="L30" s="1"/>
      <c r="M30" s="7">
        <v>3650</v>
      </c>
      <c r="N30" s="1"/>
      <c r="O30" s="1" t="b">
        <f>IF(Startsida!$B$14="Iveco Daily",IF(Startsida!$B$15="DH",IF(Startsida!$B$17=4100,M30,0)))</f>
        <v>0</v>
      </c>
    </row>
    <row r="31" spans="1:15" x14ac:dyDescent="0.2">
      <c r="A31" s="8" t="s">
        <v>40</v>
      </c>
      <c r="B31" s="3" t="s">
        <v>37</v>
      </c>
      <c r="C31" s="9"/>
      <c r="D31" s="3">
        <v>3250</v>
      </c>
      <c r="E31" s="3">
        <v>10</v>
      </c>
      <c r="F31" s="1"/>
      <c r="G31" s="1" t="b">
        <f>IF(Startsida!$B$14="MB Sprinter",IF(Startsida!$B$15="EH",IF(Startsida!$B$17=3250,E31,0)))</f>
        <v>0</v>
      </c>
      <c r="H31" s="1"/>
      <c r="I31" s="6">
        <v>5</v>
      </c>
      <c r="J31" s="1"/>
      <c r="K31" s="1" t="b">
        <f>IF(Startsida!$B$14="MB Sprinter",IF(Startsida!$B$15="EH",IF(Startsida!$B$17=3250,I31,0)))</f>
        <v>0</v>
      </c>
      <c r="L31" s="1"/>
      <c r="M31" s="7">
        <v>3000</v>
      </c>
      <c r="N31" s="1"/>
      <c r="O31" s="1" t="b">
        <f>IF(Startsida!$B$14="MB Sprinter",IF(Startsida!$B$15="EH",IF(Startsida!$B$17=3250,M31,0)))</f>
        <v>0</v>
      </c>
    </row>
    <row r="32" spans="1:15" x14ac:dyDescent="0.2">
      <c r="A32" s="8" t="s">
        <v>40</v>
      </c>
      <c r="B32" s="3" t="s">
        <v>37</v>
      </c>
      <c r="C32" s="9"/>
      <c r="D32" s="3">
        <v>3665</v>
      </c>
      <c r="E32" s="3">
        <v>10</v>
      </c>
      <c r="F32" s="1"/>
      <c r="G32" s="1" t="b">
        <f>IF(Startsida!$B$14="MB Sprinter",IF(Startsida!$B$15="EH",IF(Startsida!$B$17=3665,E32,0)))</f>
        <v>0</v>
      </c>
      <c r="H32" s="1"/>
      <c r="I32" s="6">
        <v>5</v>
      </c>
      <c r="J32" s="1"/>
      <c r="K32" s="1" t="b">
        <f>IF(Startsida!$B$14="MB Sprinter",IF(Startsida!$B$15="EH",IF(Startsida!$B$17=3665,I32,0)))</f>
        <v>0</v>
      </c>
      <c r="L32" s="1"/>
      <c r="M32" s="7">
        <v>3500</v>
      </c>
      <c r="N32" s="1"/>
      <c r="O32" s="1" t="b">
        <f>IF(Startsida!$B$14="MB Sprinter",IF(Startsida!$B$15="EH",IF(Startsida!$B$17=3665,M32,0)))</f>
        <v>0</v>
      </c>
    </row>
    <row r="33" spans="1:15" x14ac:dyDescent="0.2">
      <c r="A33" s="8" t="s">
        <v>40</v>
      </c>
      <c r="B33" s="3" t="s">
        <v>37</v>
      </c>
      <c r="C33" s="9"/>
      <c r="D33" s="3">
        <v>4325</v>
      </c>
      <c r="E33" s="3">
        <v>12</v>
      </c>
      <c r="F33" s="1"/>
      <c r="G33" s="1" t="b">
        <f>IF(Startsida!$B$14="MB Sprinter",IF(Startsida!$B$15="EH",IF(Startsida!$B$17=4325,E33,0)))</f>
        <v>0</v>
      </c>
      <c r="H33" s="1"/>
      <c r="I33" s="6">
        <v>6</v>
      </c>
      <c r="J33" s="1"/>
      <c r="K33" s="1" t="b">
        <f>IF(Startsida!$B$14="MB Sprinter",IF(Startsida!$B$15="EH",IF(Startsida!$B$17=4325,I33,0)))</f>
        <v>0</v>
      </c>
      <c r="L33" s="1"/>
      <c r="M33" s="7">
        <v>4350</v>
      </c>
      <c r="N33" s="1"/>
      <c r="O33" s="1" t="b">
        <f>IF(Startsida!$B$14="MB Sprinter",IF(Startsida!$B$15="EH",IF(Startsida!$B$17=4325,M33,0)))</f>
        <v>0</v>
      </c>
    </row>
    <row r="34" spans="1:15" x14ac:dyDescent="0.2">
      <c r="A34" s="8" t="s">
        <v>40</v>
      </c>
      <c r="B34" s="4" t="s">
        <v>32</v>
      </c>
      <c r="C34" s="9"/>
      <c r="D34" s="3">
        <v>3250</v>
      </c>
      <c r="E34" s="3">
        <v>8</v>
      </c>
      <c r="F34" s="1"/>
      <c r="G34" s="1" t="b">
        <f>IF(Startsida!$B$14="MB Sprinter",IF(Startsida!$B$15="DH",IF(Startsida!$B$17=3250,E34,0)))</f>
        <v>0</v>
      </c>
      <c r="H34" s="1"/>
      <c r="I34" s="6">
        <v>3</v>
      </c>
      <c r="J34" s="1"/>
      <c r="K34" s="1" t="b">
        <f>IF(Startsida!$B$14="MB Sprinter",IF(Startsida!$B$15="DH",IF(Startsida!$B$17=3250,I34,0)))</f>
        <v>0</v>
      </c>
      <c r="L34" s="1"/>
      <c r="M34" s="7">
        <v>2150</v>
      </c>
      <c r="N34" s="1"/>
      <c r="O34" s="1" t="b">
        <f>IF(Startsida!$B$14="MB Sprinter",IF(Startsida!$B$15="DH",IF(Startsida!$B$17=3250,M34,0)))</f>
        <v>0</v>
      </c>
    </row>
    <row r="35" spans="1:15" x14ac:dyDescent="0.2">
      <c r="A35" s="8" t="s">
        <v>40</v>
      </c>
      <c r="B35" s="4" t="s">
        <v>32</v>
      </c>
      <c r="C35" s="9"/>
      <c r="D35" s="3">
        <v>3665</v>
      </c>
      <c r="E35" s="3">
        <v>8</v>
      </c>
      <c r="F35" s="1"/>
      <c r="G35" s="1" t="b">
        <f>IF(Startsida!$B$14="MB Sprinter",IF(Startsida!$B$15="DH",IF(Startsida!$B$17=3665,E35,0)))</f>
        <v>0</v>
      </c>
      <c r="H35" s="1"/>
      <c r="I35" s="6">
        <v>3</v>
      </c>
      <c r="J35" s="1"/>
      <c r="K35" s="1" t="b">
        <f>IF(Startsida!$B$14="MB Sprinter",IF(Startsida!$B$15="DH",IF(Startsida!$B$17=3665,I35,0)))</f>
        <v>0</v>
      </c>
      <c r="L35" s="1"/>
      <c r="M35" s="7">
        <v>2700</v>
      </c>
      <c r="N35" s="1"/>
      <c r="O35" s="1" t="b">
        <f>IF(Startsida!$B$14="MB Sprinter",IF(Startsida!$B$15="DH",IF(Startsida!$B$17=3665,M35,0)))</f>
        <v>0</v>
      </c>
    </row>
    <row r="36" spans="1:15" x14ac:dyDescent="0.2">
      <c r="A36" s="8" t="s">
        <v>40</v>
      </c>
      <c r="B36" s="4" t="s">
        <v>32</v>
      </c>
      <c r="C36" s="9"/>
      <c r="D36" s="3">
        <v>4325</v>
      </c>
      <c r="E36" s="3">
        <v>10</v>
      </c>
      <c r="F36" s="1"/>
      <c r="G36" s="1" t="b">
        <f>IF(Startsida!$B$14="MB Sprinter",IF(Startsida!$B$15="DH",IF(Startsida!$B$17=4325,E36,0)))</f>
        <v>0</v>
      </c>
      <c r="H36" s="1"/>
      <c r="I36" s="6">
        <v>5</v>
      </c>
      <c r="J36" s="1"/>
      <c r="K36" s="1" t="b">
        <f>IF(Startsida!$B$14="MB Sprinter",IF(Startsida!$B$15="DH",IF(Startsida!$B$17=4325,I36,0)))</f>
        <v>0</v>
      </c>
      <c r="L36" s="1"/>
      <c r="M36" s="7">
        <v>3500</v>
      </c>
      <c r="N36" s="1"/>
      <c r="O36" s="1" t="b">
        <f>IF(Startsida!$B$14="MB Sprinter",IF(Startsida!$B$15="DH",IF(Startsida!$B$17=4325,M36,0)))</f>
        <v>0</v>
      </c>
    </row>
    <row r="37" spans="1:15" x14ac:dyDescent="0.2">
      <c r="A37" s="8" t="s">
        <v>38</v>
      </c>
      <c r="B37" s="3" t="s">
        <v>37</v>
      </c>
      <c r="C37" s="3" t="s">
        <v>41</v>
      </c>
      <c r="D37" s="3">
        <v>3682</v>
      </c>
      <c r="E37" s="3">
        <v>12</v>
      </c>
      <c r="F37" s="1"/>
      <c r="G37" s="1" t="b">
        <f>IF(Startsida!$B$14="Nissan NV400",IF(Startsida!$B$15="EH",IF(Startsida!$B$16="L2",IF(Startsida!$B$17=3682,E37,0))))</f>
        <v>0</v>
      </c>
      <c r="H37" s="1"/>
      <c r="I37" s="6">
        <v>4</v>
      </c>
      <c r="J37" s="1"/>
      <c r="K37" s="1" t="b">
        <f>IF(Startsida!$B$14="Nissan NV400",IF(Startsida!$B$15="EH",IF(Startsida!$B$16="L2",IF(Startsida!$B$17=3682,I37,0))))</f>
        <v>0</v>
      </c>
      <c r="L37" s="1"/>
      <c r="M37" s="7">
        <v>3400</v>
      </c>
      <c r="N37" s="1"/>
      <c r="O37" s="1" t="b">
        <f>IF(Startsida!$B$14="Nissan NV400",IF(Startsida!$B$15="EH",IF(Startsida!$B$16="L2",IF(Startsida!$B$17=3682,M37,0))))</f>
        <v>0</v>
      </c>
    </row>
    <row r="38" spans="1:15" x14ac:dyDescent="0.2">
      <c r="A38" s="8" t="s">
        <v>38</v>
      </c>
      <c r="B38" s="3" t="s">
        <v>37</v>
      </c>
      <c r="C38" s="3" t="s">
        <v>45</v>
      </c>
      <c r="D38" s="3">
        <v>4006</v>
      </c>
      <c r="E38" s="3" t="s">
        <v>55</v>
      </c>
      <c r="F38" s="1"/>
      <c r="G38" s="1" t="b">
        <f>IF(Startsida!$B$14="Nissan NV400",IF(Startsida!$B$15="EH",IF(Startsida!$B$16="L25",IF(Startsida!$B$17=4006,E38,0))))</f>
        <v>0</v>
      </c>
      <c r="H38" s="1"/>
      <c r="I38" s="6" t="s">
        <v>55</v>
      </c>
      <c r="J38" s="1"/>
      <c r="K38" s="1" t="b">
        <f>IF(Startsida!$B$14="Nissan NV400",IF(Startsida!$B$15="EH",IF(Startsida!$B$16="L25",IF(Startsida!$B$17=4006,I38,0))))</f>
        <v>0</v>
      </c>
      <c r="L38" s="1"/>
      <c r="M38" s="7" t="s">
        <v>55</v>
      </c>
      <c r="N38" s="1"/>
      <c r="O38" s="1" t="b">
        <f>IF(Startsida!$B$14="Nissan NV400",IF(Startsida!$B$15="EH",IF(Startsida!$B$16="L25",IF(Startsida!$B$17=4006,M38,0))))</f>
        <v>0</v>
      </c>
    </row>
    <row r="39" spans="1:15" x14ac:dyDescent="0.2">
      <c r="A39" s="8" t="s">
        <v>38</v>
      </c>
      <c r="B39" s="3" t="s">
        <v>37</v>
      </c>
      <c r="C39" s="3" t="s">
        <v>42</v>
      </c>
      <c r="D39" s="3">
        <v>4332</v>
      </c>
      <c r="E39" s="3">
        <v>14</v>
      </c>
      <c r="F39" s="1"/>
      <c r="G39" s="1" t="b">
        <f>IF(Startsida!$B$14="Nissan NV400",IF(Startsida!$B$15="EH",IF(Startsida!$B$16="L3",IF(Startsida!$B$17=4332,E39,0))))</f>
        <v>0</v>
      </c>
      <c r="H39" s="1"/>
      <c r="I39" s="6">
        <v>6</v>
      </c>
      <c r="J39" s="1"/>
      <c r="K39" s="1" t="b">
        <f>IF(Startsida!$B$14="Nissan NV400",IF(Startsida!$B$15="EH",IF(Startsida!$B$16="L3",IF(Startsida!$B$17=4332,I39,0))))</f>
        <v>0</v>
      </c>
      <c r="L39" s="1"/>
      <c r="M39" s="7">
        <v>4050</v>
      </c>
      <c r="N39" s="1"/>
      <c r="O39" s="1" t="b">
        <f>IF(Startsida!$B$14="Nissan NV400",IF(Startsida!$B$15="EH",IF(Startsida!$B$16="L3",IF(Startsida!$B$17=4332,M39,0))))</f>
        <v>0</v>
      </c>
    </row>
    <row r="40" spans="1:15" x14ac:dyDescent="0.2">
      <c r="A40" s="8" t="s">
        <v>38</v>
      </c>
      <c r="B40" s="3" t="s">
        <v>46</v>
      </c>
      <c r="C40" s="3" t="s">
        <v>3</v>
      </c>
      <c r="D40" s="3">
        <v>3682</v>
      </c>
      <c r="E40" s="3" t="s">
        <v>55</v>
      </c>
      <c r="F40" s="1"/>
      <c r="G40" s="1" t="b">
        <f>IF(Startsida!$B$14="Nissan NV400",IF(Startsida!$B$15="EH",IF(Startsida!$B$16="L3",IF(Startsida!$B$17=3682,E40,0))))</f>
        <v>0</v>
      </c>
      <c r="H40" s="1"/>
      <c r="I40" s="6" t="s">
        <v>55</v>
      </c>
      <c r="J40" s="1"/>
      <c r="K40" s="1" t="b">
        <f>IF(Startsida!$B$14="Nissan NV400",IF(Startsida!$B$15="EH",IF(Startsida!$B$16="L3",IF(Startsida!$B$17=3682,I40,0))))</f>
        <v>0</v>
      </c>
      <c r="L40" s="1"/>
      <c r="M40" s="7" t="s">
        <v>55</v>
      </c>
      <c r="N40" s="1"/>
      <c r="O40" s="1" t="b">
        <f>IF(Startsida!$B$14="Nissan NV400",IF(Startsida!$B$15="EH",IF(Startsida!$B$16="L3",IF(Startsida!$B$17=3682,M40,0))))</f>
        <v>0</v>
      </c>
    </row>
    <row r="41" spans="1:15" x14ac:dyDescent="0.2">
      <c r="A41" s="8" t="s">
        <v>38</v>
      </c>
      <c r="B41" s="3" t="s">
        <v>47</v>
      </c>
      <c r="C41" s="3" t="s">
        <v>43</v>
      </c>
      <c r="D41" s="3">
        <v>4332</v>
      </c>
      <c r="E41" s="3">
        <v>14</v>
      </c>
      <c r="F41" s="1"/>
      <c r="G41" s="1" t="b">
        <f>IF(Startsida!$B$14="Nissan NV400",IF(Startsida!$B$15="EH",IF(Startsida!$B$16="L4",IF(Startsida!$B$17=4332,E41,0))))</f>
        <v>0</v>
      </c>
      <c r="H41" s="1"/>
      <c r="I41" s="6">
        <v>6</v>
      </c>
      <c r="J41" s="1"/>
      <c r="K41" s="1" t="b">
        <f>IF(Startsida!$B$14="Nissan NV400",IF(Startsida!$B$15="EH",IF(Startsida!$B$16="L4",IF(Startsida!$B$17=4332,I41,0))))</f>
        <v>0</v>
      </c>
      <c r="L41" s="1"/>
      <c r="M41" s="7">
        <v>4600</v>
      </c>
      <c r="N41" s="1"/>
      <c r="O41" s="1" t="b">
        <f>IF(Startsida!$B$14="Nissan NV400",IF(Startsida!$B$15="EH",IF(Startsida!$B$16="L4",IF(Startsida!$B$17=4332,M41,0))))</f>
        <v>0</v>
      </c>
    </row>
    <row r="42" spans="1:15" x14ac:dyDescent="0.2">
      <c r="A42" s="8" t="s">
        <v>38</v>
      </c>
      <c r="B42" s="4" t="s">
        <v>32</v>
      </c>
      <c r="C42" s="3" t="s">
        <v>41</v>
      </c>
      <c r="D42" s="3">
        <v>3682</v>
      </c>
      <c r="E42" s="3">
        <v>8</v>
      </c>
      <c r="F42" s="1"/>
      <c r="G42" s="1" t="b">
        <f>IF(Startsida!$B$14="Nissan NV400",IF(Startsida!$B$15="DH",IF(Startsida!$B$16="L2",IF(Startsida!$B$17=3682,E42,0))))</f>
        <v>0</v>
      </c>
      <c r="H42" s="1"/>
      <c r="I42" s="6">
        <v>3</v>
      </c>
      <c r="J42" s="1"/>
      <c r="K42" s="1" t="b">
        <f>IF(Startsida!$B$14="Nissan NV400",IF(Startsida!$B$15="DH",IF(Startsida!$B$16="L2",IF(Startsida!$B$17=3682,I42,0))))</f>
        <v>0</v>
      </c>
      <c r="L42" s="1"/>
      <c r="M42" s="7">
        <v>2700</v>
      </c>
      <c r="N42" s="1"/>
      <c r="O42" s="1" t="b">
        <f>IF(Startsida!$B$14="Nissan NV400",IF(Startsida!$B$15="DH",IF(Startsida!$B$16="L2",IF(Startsida!$B$17=3682,M42,0))))</f>
        <v>0</v>
      </c>
    </row>
    <row r="43" spans="1:15" x14ac:dyDescent="0.2">
      <c r="A43" s="8" t="s">
        <v>38</v>
      </c>
      <c r="B43" s="4" t="s">
        <v>48</v>
      </c>
      <c r="C43" s="3" t="s">
        <v>3</v>
      </c>
      <c r="D43" s="3">
        <v>3682</v>
      </c>
      <c r="E43" s="3" t="s">
        <v>55</v>
      </c>
      <c r="F43" s="1"/>
      <c r="G43" s="1" t="b">
        <f>IF(Startsida!$B$14="Nissan NV400",IF(Startsida!$B$15="DH",IF(Startsida!$B$16="L3",IF(Startsida!$B$17=3682,E43,0))))</f>
        <v>0</v>
      </c>
      <c r="H43" s="1"/>
      <c r="I43" s="6" t="s">
        <v>55</v>
      </c>
      <c r="J43" s="1"/>
      <c r="K43" s="1" t="b">
        <f>IF(Startsida!$B$14="Nissan NV400",IF(Startsida!$B$15="DH",IF(Startsida!$B$16="L3",IF(Startsida!$B$17=3682,I43,0))))</f>
        <v>0</v>
      </c>
      <c r="L43" s="1"/>
      <c r="M43" s="7">
        <v>3200</v>
      </c>
      <c r="N43" s="1"/>
      <c r="O43" s="1" t="b">
        <f>IF(Startsida!$B$14="Nissan NV400",IF(Startsida!$B$15="DH",IF(Startsida!$B$16="L3",IF(Startsida!$B$17=3682,M43,0))))</f>
        <v>0</v>
      </c>
    </row>
    <row r="44" spans="1:15" x14ac:dyDescent="0.2">
      <c r="A44" s="8" t="s">
        <v>38</v>
      </c>
      <c r="B44" s="4" t="s">
        <v>32</v>
      </c>
      <c r="C44" s="3" t="s">
        <v>3</v>
      </c>
      <c r="D44" s="3">
        <v>4332</v>
      </c>
      <c r="E44" s="3">
        <v>10</v>
      </c>
      <c r="F44" s="1"/>
      <c r="G44" s="1" t="b">
        <f>IF(Startsida!$B$14="Nissan NV400",IF(Startsida!$B$15="DH",IF(Startsida!$B$16="L3",IF(Startsida!$B$17=4332,E44,0))))</f>
        <v>0</v>
      </c>
      <c r="H44" s="1"/>
      <c r="I44" s="6">
        <v>4</v>
      </c>
      <c r="J44" s="1"/>
      <c r="K44" s="1" t="b">
        <f>IF(Startsida!$B$14="Nissan NV400",IF(Startsida!$B$15="DH",IF(Startsida!$B$16="L3",IF(Startsida!$B$17=4332,I44,0))))</f>
        <v>0</v>
      </c>
      <c r="L44" s="1"/>
      <c r="M44" s="7">
        <v>3300</v>
      </c>
      <c r="N44" s="1"/>
      <c r="O44" s="1" t="b">
        <f>IF(Startsida!$B$14="Nissan NV400",IF(Startsida!$B$15="DH",IF(Startsida!$B$16="L3",IF(Startsida!$B$17=4332,M44,0))))</f>
        <v>0</v>
      </c>
    </row>
    <row r="45" spans="1:15" x14ac:dyDescent="0.2">
      <c r="A45" s="8" t="s">
        <v>38</v>
      </c>
      <c r="B45" s="4" t="s">
        <v>48</v>
      </c>
      <c r="C45" s="3" t="s">
        <v>43</v>
      </c>
      <c r="D45" s="3">
        <v>4332</v>
      </c>
      <c r="E45" s="3">
        <v>12</v>
      </c>
      <c r="F45" s="1"/>
      <c r="G45" s="1" t="b">
        <f>IF(Startsida!$B$14="Nissan NV400",IF(Startsida!$B$15="DH",IF(Startsida!$B$16="L4",IF(Startsida!$B$17=4332,E45,0))))</f>
        <v>0</v>
      </c>
      <c r="H45" s="1"/>
      <c r="I45" s="6">
        <v>5</v>
      </c>
      <c r="J45" s="1"/>
      <c r="K45" s="1" t="b">
        <f>IF(Startsida!$B$14="Nissan NV400",IF(Startsida!$B$15="DH",IF(Startsida!$B$16="L4",IF(Startsida!$B$17=4332,I45,0))))</f>
        <v>0</v>
      </c>
      <c r="L45" s="1"/>
      <c r="M45" s="7">
        <v>3850</v>
      </c>
      <c r="N45" s="1"/>
      <c r="O45" s="1" t="b">
        <f>IF(Startsida!$B$14="Nissan NV400",IF(Startsida!$B$15="DH",IF(Startsida!$B$16="L4",IF(Startsida!$B$17=4332,M45,0))))</f>
        <v>0</v>
      </c>
    </row>
    <row r="46" spans="1:15" x14ac:dyDescent="0.2">
      <c r="A46" s="8" t="s">
        <v>33</v>
      </c>
      <c r="B46" s="3" t="s">
        <v>37</v>
      </c>
      <c r="C46" s="3" t="s">
        <v>49</v>
      </c>
      <c r="D46" s="3">
        <v>3682</v>
      </c>
      <c r="E46" s="3">
        <v>12</v>
      </c>
      <c r="F46" s="1"/>
      <c r="G46" s="1" t="b">
        <f>IF(Startsida!$B$14="Opel Movano",IF(Startsida!$B$15="EH",IF(Startsida!$B$16="L2",IF(Startsida!$B$17=3682,E46,0))))</f>
        <v>0</v>
      </c>
      <c r="H46" s="1"/>
      <c r="I46" s="6">
        <v>4</v>
      </c>
      <c r="J46" s="1"/>
      <c r="K46" s="1" t="b">
        <f>IF(Startsida!$B$14="Opel Movano",IF(Startsida!$B$15="EH",IF(Startsida!$B$16="L2",IF(Startsida!$B$17=3682,I46,0))))</f>
        <v>0</v>
      </c>
      <c r="L46" s="1"/>
      <c r="M46" s="7">
        <v>3400</v>
      </c>
      <c r="N46" s="1"/>
      <c r="O46" s="1" t="b">
        <f>IF(Startsida!$B$14="Opel Movano",IF(Startsida!$B$15="EH",IF(Startsida!$B$16="L2",IF(Startsida!$B$17=3682,M46,0))))</f>
        <v>0</v>
      </c>
    </row>
    <row r="47" spans="1:15" x14ac:dyDescent="0.2">
      <c r="A47" s="8" t="s">
        <v>33</v>
      </c>
      <c r="B47" s="3" t="s">
        <v>37</v>
      </c>
      <c r="C47" s="3" t="s">
        <v>50</v>
      </c>
      <c r="D47" s="3">
        <v>4006</v>
      </c>
      <c r="E47" s="3" t="s">
        <v>55</v>
      </c>
      <c r="F47" s="1"/>
      <c r="G47" s="1" t="b">
        <f>IF(Startsida!$B$14="Opel Movano",IF(Startsida!$B$15="EH",IF(Startsida!$B$16="L25",IF(Startsida!$B$17=4006,E47,0))))</f>
        <v>0</v>
      </c>
      <c r="H47" s="1"/>
      <c r="I47" s="6" t="s">
        <v>55</v>
      </c>
      <c r="J47" s="1"/>
      <c r="K47" s="1" t="b">
        <f>IF(Startsida!$B$14="Opel Movano",IF(Startsida!$B$15="EH",IF(Startsida!$B$16="L25",IF(Startsida!$B$17=4006,I47,0))))</f>
        <v>0</v>
      </c>
      <c r="L47" s="1"/>
      <c r="M47" s="7" t="s">
        <v>55</v>
      </c>
      <c r="N47" s="1"/>
      <c r="O47" s="1" t="b">
        <f>IF(Startsida!$B$14="Opel Movano",IF(Startsida!$B$15="EH",IF(Startsida!$B$16="L25",IF(Startsida!$B$17=4006,M47,0))))</f>
        <v>0</v>
      </c>
    </row>
    <row r="48" spans="1:15" x14ac:dyDescent="0.2">
      <c r="A48" s="8" t="s">
        <v>33</v>
      </c>
      <c r="B48" s="3" t="s">
        <v>37</v>
      </c>
      <c r="C48" s="3" t="s">
        <v>51</v>
      </c>
      <c r="D48" s="3">
        <v>4332</v>
      </c>
      <c r="E48" s="3">
        <v>14</v>
      </c>
      <c r="F48" s="1"/>
      <c r="G48" s="1" t="b">
        <f>IF(Startsida!$B$14="Opel Movano",IF(Startsida!$B$15="EH",IF(Startsida!$B$16="L3",IF(Startsida!$B$17=4332,E48,0))))</f>
        <v>0</v>
      </c>
      <c r="H48" s="1"/>
      <c r="I48" s="6">
        <v>6</v>
      </c>
      <c r="J48" s="1"/>
      <c r="K48" s="1" t="b">
        <f>IF(Startsida!$B$14="Opel Movano",IF(Startsida!$B$15="EH",IF(Startsida!$B$16="L3",IF(Startsida!$B$17=4332,I48,0))))</f>
        <v>0</v>
      </c>
      <c r="L48" s="1"/>
      <c r="M48" s="7">
        <v>4050</v>
      </c>
      <c r="N48" s="1"/>
      <c r="O48" s="1" t="b">
        <f>IF(Startsida!$B$14="Opel Movano",IF(Startsida!$B$15="EH",IF(Startsida!$B$16="L3",IF(Startsida!$B$17=4332,M48,0))))</f>
        <v>0</v>
      </c>
    </row>
    <row r="49" spans="1:15" x14ac:dyDescent="0.2">
      <c r="A49" s="8" t="s">
        <v>33</v>
      </c>
      <c r="B49" s="3" t="s">
        <v>47</v>
      </c>
      <c r="C49" s="3" t="s">
        <v>3</v>
      </c>
      <c r="D49" s="3">
        <v>3682</v>
      </c>
      <c r="E49" s="3" t="s">
        <v>55</v>
      </c>
      <c r="F49" s="1"/>
      <c r="G49" s="1" t="b">
        <f>IF(Startsida!$B$14="Opel Movano",IF(Startsida!$B$15="EH",IF(Startsida!$B$16="L3",IF(Startsida!$B$17=3682,E49,0))))</f>
        <v>0</v>
      </c>
      <c r="H49" s="1"/>
      <c r="I49" s="6" t="s">
        <v>55</v>
      </c>
      <c r="J49" s="1"/>
      <c r="K49" s="1" t="b">
        <f>IF(Startsida!$B$14="Opel Movano",IF(Startsida!$B$15="EH",IF(Startsida!$B$16="L3",IF(Startsida!$B$17=3682,I49,0))))</f>
        <v>0</v>
      </c>
      <c r="L49" s="1"/>
      <c r="M49" s="7" t="s">
        <v>55</v>
      </c>
      <c r="N49" s="1"/>
      <c r="O49" s="1" t="b">
        <f>IF(Startsida!$B$14="Opel Movano",IF(Startsida!$B$15="EH",IF(Startsida!$B$16="L3",IF(Startsida!$B$17=3682,M49,0))))</f>
        <v>0</v>
      </c>
    </row>
    <row r="50" spans="1:15" x14ac:dyDescent="0.2">
      <c r="A50" s="8" t="s">
        <v>33</v>
      </c>
      <c r="B50" s="3" t="s">
        <v>47</v>
      </c>
      <c r="C50" s="3" t="s">
        <v>52</v>
      </c>
      <c r="D50" s="3">
        <v>4332</v>
      </c>
      <c r="E50" s="3">
        <v>14</v>
      </c>
      <c r="F50" s="1"/>
      <c r="G50" s="1" t="b">
        <f>IF(Startsida!$B$14="Opel Movano",IF(Startsida!$B$15="EH",IF(Startsida!$B$16="L4",IF(Startsida!$B$17=4332,E50,0))))</f>
        <v>0</v>
      </c>
      <c r="H50" s="1"/>
      <c r="I50" s="6">
        <v>6</v>
      </c>
      <c r="J50" s="1"/>
      <c r="K50" s="1" t="b">
        <f>IF(Startsida!$B$14="Opel Movano",IF(Startsida!$B$15="EH",IF(Startsida!$B$16="L4",IF(Startsida!$B$17=4332,I50,0))))</f>
        <v>0</v>
      </c>
      <c r="L50" s="1"/>
      <c r="M50" s="7">
        <v>4600</v>
      </c>
      <c r="N50" s="1"/>
      <c r="O50" s="1" t="b">
        <f>IF(Startsida!$B$14="Opel Movano",IF(Startsida!$B$15="EH",IF(Startsida!$B$16="L4",IF(Startsida!$B$17=4332,M50,0))))</f>
        <v>0</v>
      </c>
    </row>
    <row r="51" spans="1:15" x14ac:dyDescent="0.2">
      <c r="A51" s="8" t="s">
        <v>33</v>
      </c>
      <c r="B51" s="4" t="s">
        <v>32</v>
      </c>
      <c r="C51" s="3" t="s">
        <v>49</v>
      </c>
      <c r="D51" s="3">
        <v>3682</v>
      </c>
      <c r="E51" s="3">
        <v>8</v>
      </c>
      <c r="F51" s="1"/>
      <c r="G51" s="1" t="b">
        <f>IF(Startsida!$B$14="Opel Movano",IF(Startsida!$B$15="DH",IF(Startsida!$B$16="L2",IF(Startsida!$B$17=3682,E51,0))))</f>
        <v>0</v>
      </c>
      <c r="H51" s="1"/>
      <c r="I51" s="6">
        <v>3</v>
      </c>
      <c r="J51" s="1"/>
      <c r="K51" s="1" t="b">
        <f>IF(Startsida!$B$14="Opel Movano",IF(Startsida!$B$15="DH",IF(Startsida!$B$16="L2",IF(Startsida!$B$17=3682,I51,0))))</f>
        <v>0</v>
      </c>
      <c r="L51" s="1"/>
      <c r="M51" s="7">
        <v>2700</v>
      </c>
      <c r="N51" s="1"/>
      <c r="O51" s="1" t="b">
        <f>IF(Startsida!$B$14="Opel Movano",IF(Startsida!$B$15="DH",IF(Startsida!$B$16="L2",IF(Startsida!$B$17=3682,M51,0))))</f>
        <v>0</v>
      </c>
    </row>
    <row r="52" spans="1:15" x14ac:dyDescent="0.2">
      <c r="A52" s="8" t="s">
        <v>33</v>
      </c>
      <c r="B52" s="4" t="s">
        <v>48</v>
      </c>
      <c r="C52" s="3" t="s">
        <v>51</v>
      </c>
      <c r="D52" s="3">
        <v>3682</v>
      </c>
      <c r="E52" s="3" t="s">
        <v>55</v>
      </c>
      <c r="F52" s="1"/>
      <c r="G52" s="1" t="b">
        <f>IF(Startsida!$B$14="Opel Movano",IF(Startsida!$B$15="DH",IF(Startsida!$B$16="L3",IF(Startsida!$B$17=3682,E52,0))))</f>
        <v>0</v>
      </c>
      <c r="H52" s="1"/>
      <c r="I52" s="6" t="s">
        <v>55</v>
      </c>
      <c r="J52" s="1"/>
      <c r="K52" s="1" t="b">
        <f>IF(Startsida!$B$14="Opel Movano",IF(Startsida!$B$15="DH",IF(Startsida!$B$16="L3",IF(Startsida!$B$17=3682,I52,0))))</f>
        <v>0</v>
      </c>
      <c r="L52" s="1"/>
      <c r="M52" s="7">
        <v>3200</v>
      </c>
      <c r="N52" s="1"/>
      <c r="O52" s="1" t="b">
        <f>IF(Startsida!$B$14="Opel Movano",IF(Startsida!$B$15="DH",IF(Startsida!$B$16="L3",IF(Startsida!$B$17=3682,M52,0))))</f>
        <v>0</v>
      </c>
    </row>
    <row r="53" spans="1:15" x14ac:dyDescent="0.2">
      <c r="A53" s="8" t="s">
        <v>33</v>
      </c>
      <c r="B53" s="4" t="s">
        <v>32</v>
      </c>
      <c r="C53" s="3" t="s">
        <v>51</v>
      </c>
      <c r="D53" s="3">
        <v>4332</v>
      </c>
      <c r="E53" s="3">
        <v>10</v>
      </c>
      <c r="F53" s="1"/>
      <c r="G53" s="1" t="b">
        <f>IF(Startsida!$B$14="Opel Movano",IF(Startsida!$B$15="DH",IF(Startsida!$B$16="L3",IF(Startsida!$B$17=4332,E53,0))))</f>
        <v>0</v>
      </c>
      <c r="H53" s="1"/>
      <c r="I53" s="6">
        <v>4</v>
      </c>
      <c r="J53" s="1"/>
      <c r="K53" s="1" t="b">
        <f>IF(Startsida!$B$14="Opel Movano",IF(Startsida!$B$15="DH",IF(Startsida!$B$16="L3",IF(Startsida!$B$17=4332,I53,0))))</f>
        <v>0</v>
      </c>
      <c r="L53" s="1"/>
      <c r="M53" s="7">
        <v>3300</v>
      </c>
      <c r="N53" s="1"/>
      <c r="O53" s="1" t="b">
        <f>IF(Startsida!$B$14="Opel Movano",IF(Startsida!$B$15="DH",IF(Startsida!$B$16="L3",IF(Startsida!$B$17=4332,M53,0))))</f>
        <v>0</v>
      </c>
    </row>
    <row r="54" spans="1:15" x14ac:dyDescent="0.2">
      <c r="A54" s="8" t="s">
        <v>33</v>
      </c>
      <c r="B54" s="4" t="s">
        <v>48</v>
      </c>
      <c r="C54" s="3" t="s">
        <v>52</v>
      </c>
      <c r="D54" s="3">
        <v>4332</v>
      </c>
      <c r="E54" s="3">
        <v>12</v>
      </c>
      <c r="F54" s="1"/>
      <c r="G54" s="1" t="b">
        <f>IF(Startsida!$B$14="Opel Movano",IF(Startsida!$B$15="DH",IF(Startsida!$B$16="L4",IF(Startsida!$B$17=4332,E54,0))))</f>
        <v>0</v>
      </c>
      <c r="H54" s="1"/>
      <c r="I54" s="6">
        <v>5</v>
      </c>
      <c r="J54" s="1"/>
      <c r="K54" s="1" t="b">
        <f>IF(Startsida!$B$14="Opel Movano",IF(Startsida!$B$15="DH",IF(Startsida!$B$16="L4",IF(Startsida!$B$17=4332,I54,0))))</f>
        <v>0</v>
      </c>
      <c r="L54" s="1"/>
      <c r="M54" s="7">
        <v>3850</v>
      </c>
      <c r="N54" s="1"/>
      <c r="O54" s="1" t="b">
        <f>IF(Startsida!$B$14="Opel Movano",IF(Startsida!$B$15="DH",IF(Startsida!$B$16="L4",IF(Startsida!$B$17=4332,M54,0))))</f>
        <v>0</v>
      </c>
    </row>
    <row r="55" spans="1:15" ht="25.5" x14ac:dyDescent="0.2">
      <c r="A55" s="2" t="s">
        <v>35</v>
      </c>
      <c r="B55" s="3" t="s">
        <v>37</v>
      </c>
      <c r="C55" s="4" t="s">
        <v>1</v>
      </c>
      <c r="D55" s="4">
        <v>3000</v>
      </c>
      <c r="E55" s="4">
        <v>8</v>
      </c>
      <c r="F55" s="1"/>
      <c r="G55" s="1" t="b">
        <f>IF(Startsida!$B$14="Peugeot Boxer",IF(Startsida!$B$15="EH",IF(Startsida!$B$16="L1",IF(Startsida!$B$17=3000,E55,0))))</f>
        <v>0</v>
      </c>
      <c r="H55" s="1"/>
      <c r="I55" s="6">
        <v>4</v>
      </c>
      <c r="J55" s="1"/>
      <c r="K55" s="1" t="b">
        <f>IF(Startsida!$B$14="Peugeot Boxer",IF(Startsida!$B$15="EH",IF(Startsida!$B$16="L1",IF(Startsida!$B$17=3000,I55,0))))</f>
        <v>0</v>
      </c>
      <c r="L55" s="1"/>
      <c r="M55" s="7">
        <v>2800</v>
      </c>
      <c r="N55" s="1"/>
      <c r="O55" s="1" t="b">
        <f>IF(Startsida!$B$14="Peugeot Boxer",IF(Startsida!$B$15="EH",IF(Startsida!$B$16="L1",IF(Startsida!$B$17=3000,M55,0))))</f>
        <v>0</v>
      </c>
    </row>
    <row r="56" spans="1:15" ht="25.5" x14ac:dyDescent="0.2">
      <c r="A56" s="2" t="s">
        <v>35</v>
      </c>
      <c r="B56" s="3" t="s">
        <v>37</v>
      </c>
      <c r="C56" s="4" t="s">
        <v>2</v>
      </c>
      <c r="D56" s="4">
        <v>3450</v>
      </c>
      <c r="E56" s="4">
        <v>10</v>
      </c>
      <c r="F56" s="1"/>
      <c r="G56" s="1" t="b">
        <f>IF(Startsida!$B$14="Peugeot Boxer",IF(Startsida!$B$15="EH",IF(Startsida!$B$16="L2",IF(Startsida!$B$17=3450,E56,0))))</f>
        <v>0</v>
      </c>
      <c r="H56" s="1"/>
      <c r="I56" s="6">
        <v>4</v>
      </c>
      <c r="J56" s="1"/>
      <c r="K56" s="1" t="b">
        <f>IF(Startsida!$B$14="Peugeot Boxer",IF(Startsida!$B$15="EH",IF(Startsida!$B$16="L2",IF(Startsida!$B$17=3450,I56,0))))</f>
        <v>0</v>
      </c>
      <c r="L56" s="1"/>
      <c r="M56" s="7">
        <v>3300</v>
      </c>
      <c r="N56" s="1"/>
      <c r="O56" s="1" t="b">
        <f>IF(Startsida!$B$14="Peugeot Boxer",IF(Startsida!$B$15="EH",IF(Startsida!$B$16="L2",IF(Startsida!$B$17=3450,M56,0))))</f>
        <v>0</v>
      </c>
    </row>
    <row r="57" spans="1:15" ht="25.5" x14ac:dyDescent="0.2">
      <c r="A57" s="2" t="s">
        <v>35</v>
      </c>
      <c r="B57" s="3" t="s">
        <v>37</v>
      </c>
      <c r="C57" s="4" t="s">
        <v>3</v>
      </c>
      <c r="D57" s="4">
        <v>4035</v>
      </c>
      <c r="E57" s="4">
        <v>10</v>
      </c>
      <c r="F57" s="1"/>
      <c r="G57" s="1" t="b">
        <f>IF(Startsida!$B$14="Peugeot Boxer",IF(Startsida!$B$15="EH",IF(Startsida!$B$16="L3",IF(Startsida!$B$17=4035,E57,0))))</f>
        <v>0</v>
      </c>
      <c r="H57" s="1"/>
      <c r="I57" s="6">
        <v>5</v>
      </c>
      <c r="J57" s="1"/>
      <c r="K57" s="1" t="b">
        <f>IF(Startsida!$B$14="Peugeot Boxer",IF(Startsida!$B$15="EH",IF(Startsida!$B$16="L3",IF(Startsida!$B$17=4035,I57,0))))</f>
        <v>0</v>
      </c>
      <c r="L57" s="1"/>
      <c r="M57" s="7">
        <v>3800</v>
      </c>
      <c r="N57" s="1"/>
      <c r="O57" s="1" t="b">
        <f>IF(Startsida!$B$14="Peugeot Boxer",IF(Startsida!$B$15="EH",IF(Startsida!$B$16="L3",IF(Startsida!$B$17=4035,M57,0))))</f>
        <v>0</v>
      </c>
    </row>
    <row r="58" spans="1:15" ht="25.5" x14ac:dyDescent="0.2">
      <c r="A58" s="2" t="s">
        <v>35</v>
      </c>
      <c r="B58" s="3" t="s">
        <v>37</v>
      </c>
      <c r="C58" s="4" t="s">
        <v>4</v>
      </c>
      <c r="D58" s="4">
        <v>4035</v>
      </c>
      <c r="E58" s="4">
        <v>12</v>
      </c>
      <c r="F58" s="1"/>
      <c r="G58" s="1" t="b">
        <f>IF(Startsida!$B$14="Peugeot Boxer",IF(Startsida!$B$15="EH",IF(Startsida!$B$16="L4",IF(Startsida!$B$17=4035,E58,0))))</f>
        <v>0</v>
      </c>
      <c r="H58" s="1"/>
      <c r="I58" s="6">
        <v>6</v>
      </c>
      <c r="J58" s="1"/>
      <c r="K58" s="1" t="b">
        <f>IF(Startsida!$B$14="Peugeot Boxer",IF(Startsida!$B$15="EH",IF(Startsida!$B$16="L4",IF(Startsida!$B$17=4035,I58,0))))</f>
        <v>0</v>
      </c>
      <c r="L58" s="1"/>
      <c r="M58" s="7">
        <v>4200</v>
      </c>
      <c r="N58" s="1"/>
      <c r="O58" s="1" t="b">
        <f>IF(Startsida!$B$14="Peugeot Boxer",IF(Startsida!$B$15="EH",IF(Startsida!$B$16="L4",IF(Startsida!$B$17=4035,M58,0))))</f>
        <v>0</v>
      </c>
    </row>
    <row r="59" spans="1:15" ht="25.5" x14ac:dyDescent="0.2">
      <c r="A59" s="2" t="s">
        <v>35</v>
      </c>
      <c r="B59" s="4" t="s">
        <v>32</v>
      </c>
      <c r="C59" s="4" t="s">
        <v>2</v>
      </c>
      <c r="D59" s="4">
        <v>3450</v>
      </c>
      <c r="E59" s="4">
        <v>8</v>
      </c>
      <c r="F59" s="1"/>
      <c r="G59" s="1" t="b">
        <f>IF(Startsida!$B$14="Peugeot Boxer",IF(Startsida!$B$15="DH",IF(Startsida!$B$16="L2",IF(Startsida!$B$17=3450,E59,0))))</f>
        <v>0</v>
      </c>
      <c r="H59" s="1"/>
      <c r="I59" s="6">
        <v>3</v>
      </c>
      <c r="J59" s="1"/>
      <c r="K59" s="1" t="b">
        <f>IF(Startsida!$B$14="Peugeot Boxer",IF(Startsida!$B$15="DH",IF(Startsida!$B$16="L2",IF(Startsida!$B$17=3450,I59,0))))</f>
        <v>0</v>
      </c>
      <c r="L59" s="1"/>
      <c r="M59" s="7">
        <v>2400</v>
      </c>
      <c r="N59" s="1"/>
      <c r="O59" s="1" t="b">
        <f>IF(Startsida!$B$14="Peugeot Boxer",IF(Startsida!$B$15="DH",IF(Startsida!$B$16="L2",IF(Startsida!$B$17=3450,M59,0))))</f>
        <v>0</v>
      </c>
    </row>
    <row r="60" spans="1:15" ht="25.5" x14ac:dyDescent="0.2">
      <c r="A60" s="2" t="s">
        <v>35</v>
      </c>
      <c r="B60" s="4" t="s">
        <v>32</v>
      </c>
      <c r="C60" s="4" t="s">
        <v>3</v>
      </c>
      <c r="D60" s="4">
        <v>4035</v>
      </c>
      <c r="E60" s="4">
        <v>8</v>
      </c>
      <c r="F60" s="1"/>
      <c r="G60" s="1" t="b">
        <f>IF(Startsida!$B$14="Peugeot Boxer",IF(Startsida!$B$15="DH",IF(Startsida!$B$16="L3",IF(Startsida!$B$17=4035,E60,0))))</f>
        <v>0</v>
      </c>
      <c r="H60" s="1"/>
      <c r="I60" s="6">
        <v>5</v>
      </c>
      <c r="J60" s="1"/>
      <c r="K60" s="1" t="b">
        <f>IF(Startsida!$B$14="Peugeot Boxer",IF(Startsida!$B$15="DH",IF(Startsida!$B$16="L3",IF(Startsida!$B$17=4035,I60,0))))</f>
        <v>0</v>
      </c>
      <c r="L60" s="1"/>
      <c r="M60" s="7">
        <v>3000</v>
      </c>
      <c r="N60" s="1"/>
      <c r="O60" s="1" t="b">
        <f>IF(Startsida!$B$14="Peugeot Boxer",IF(Startsida!$B$15="DH",IF(Startsida!$B$16="L3",IF(Startsida!$B$17=4035,M60,0))))</f>
        <v>0</v>
      </c>
    </row>
    <row r="61" spans="1:15" ht="25.5" x14ac:dyDescent="0.2">
      <c r="A61" s="2" t="s">
        <v>35</v>
      </c>
      <c r="B61" s="4" t="s">
        <v>32</v>
      </c>
      <c r="C61" s="4" t="s">
        <v>4</v>
      </c>
      <c r="D61" s="4">
        <v>4035</v>
      </c>
      <c r="E61" s="4">
        <v>10</v>
      </c>
      <c r="F61" s="1"/>
      <c r="G61" s="1" t="b">
        <f>IF(Startsida!$B$14="Peugeot Boxer",IF(Startsida!$B$15="DH",IF(Startsida!$B$16="L4",IF(Startsida!$B$17=4035,E61,0))))</f>
        <v>0</v>
      </c>
      <c r="H61" s="1"/>
      <c r="I61" s="6">
        <v>4</v>
      </c>
      <c r="J61" s="1"/>
      <c r="K61" s="1" t="b">
        <f>IF(Startsida!$B$14="Peugeot Boxer",IF(Startsida!$B$15="DH",IF(Startsida!$B$16="L4",IF(Startsida!$B$17=4035,I61,0))))</f>
        <v>0</v>
      </c>
      <c r="L61" s="1"/>
      <c r="M61" s="7">
        <v>3300</v>
      </c>
      <c r="N61" s="1"/>
      <c r="O61" s="1" t="b">
        <f>IF(Startsida!$B$14="Peugeot Boxer",IF(Startsida!$B$15="DH",IF(Startsida!$B$16="L4",IF(Startsida!$B$17=4035,M61,0))))</f>
        <v>0</v>
      </c>
    </row>
    <row r="62" spans="1:15" x14ac:dyDescent="0.2">
      <c r="A62" s="8" t="s">
        <v>36</v>
      </c>
      <c r="B62" s="3" t="s">
        <v>37</v>
      </c>
      <c r="C62" s="3" t="s">
        <v>49</v>
      </c>
      <c r="D62" s="3">
        <v>3682</v>
      </c>
      <c r="E62" s="3">
        <v>12</v>
      </c>
      <c r="F62" s="1"/>
      <c r="G62" s="1" t="b">
        <f>IF(Startsida!$B$14="Renault Master",IF(Startsida!$B$15="EH",IF(Startsida!$B$16="L2",IF(Startsida!$B$17=3682,E62,0))))</f>
        <v>0</v>
      </c>
      <c r="H62" s="1"/>
      <c r="I62" s="6">
        <v>4</v>
      </c>
      <c r="J62" s="1"/>
      <c r="K62" s="1" t="b">
        <f>IF(Startsida!$B$14="Renault Master",IF(Startsida!$B$15="EH",IF(Startsida!$B$16="L2",IF(Startsida!$B$17=3682,I62,0))))</f>
        <v>0</v>
      </c>
      <c r="L62" s="1"/>
      <c r="M62" s="7">
        <v>3400</v>
      </c>
      <c r="N62" s="1"/>
      <c r="O62" s="1" t="b">
        <f>IF(Startsida!$B$14="Renault Master",IF(Startsida!$B$15="EH",IF(Startsida!$B$16="L2",IF(Startsida!$B$17=3682,M62,0))))</f>
        <v>0</v>
      </c>
    </row>
    <row r="63" spans="1:15" x14ac:dyDescent="0.2">
      <c r="A63" s="8" t="s">
        <v>36</v>
      </c>
      <c r="B63" s="3" t="s">
        <v>37</v>
      </c>
      <c r="C63" s="3" t="s">
        <v>45</v>
      </c>
      <c r="D63" s="3">
        <v>4006</v>
      </c>
      <c r="E63" s="3" t="s">
        <v>55</v>
      </c>
      <c r="F63" s="1"/>
      <c r="G63" s="1" t="b">
        <f>IF(Startsida!$B$14="Renault Master",IF(Startsida!$B$15="EH",IF(Startsida!$B$16="L25",IF(Startsida!$B$17=4006,E63,0))))</f>
        <v>0</v>
      </c>
      <c r="H63" s="1"/>
      <c r="I63" s="6" t="s">
        <v>55</v>
      </c>
      <c r="J63" s="1"/>
      <c r="K63" s="1" t="b">
        <f>IF(Startsida!$B$14="Renault Master",IF(Startsida!$B$15="EH",IF(Startsida!$B$16="L25",IF(Startsida!$B$17=4006,I63,0))))</f>
        <v>0</v>
      </c>
      <c r="L63" s="1"/>
      <c r="M63" s="7" t="s">
        <v>55</v>
      </c>
      <c r="N63" s="1"/>
      <c r="O63" s="1" t="b">
        <f>IF(Startsida!$B$14="Renault Master",IF(Startsida!$B$15="EH",IF(Startsida!$B$16="L25",IF(Startsida!$B$17=4006,M63,0))))</f>
        <v>0</v>
      </c>
    </row>
    <row r="64" spans="1:15" x14ac:dyDescent="0.2">
      <c r="A64" s="8" t="s">
        <v>36</v>
      </c>
      <c r="B64" s="3" t="s">
        <v>37</v>
      </c>
      <c r="C64" s="3" t="s">
        <v>53</v>
      </c>
      <c r="D64" s="3">
        <v>4332</v>
      </c>
      <c r="E64" s="3">
        <v>14</v>
      </c>
      <c r="F64" s="1"/>
      <c r="G64" s="1" t="b">
        <f>IF(Startsida!$B$14="Renault Master",IF(Startsida!$B$15="EH",IF(Startsida!$B$16="L3",IF(Startsida!$B$17=4332,E64,0))))</f>
        <v>0</v>
      </c>
      <c r="H64" s="1"/>
      <c r="I64" s="6">
        <v>6</v>
      </c>
      <c r="J64" s="1"/>
      <c r="K64" s="1" t="b">
        <f>IF(Startsida!$B$14="Renault Master",IF(Startsida!$B$15="EH",IF(Startsida!$B$16="L3",IF(Startsida!$B$17=4332,I64,0))))</f>
        <v>0</v>
      </c>
      <c r="L64" s="1"/>
      <c r="M64" s="7">
        <v>4050</v>
      </c>
      <c r="N64" s="1"/>
      <c r="O64" s="1" t="b">
        <f>IF(Startsida!$B$14="Renault Master",IF(Startsida!$B$15="EH",IF(Startsida!$B$16="L3",IF(Startsida!$B$17=4332,M64,0))))</f>
        <v>0</v>
      </c>
    </row>
    <row r="65" spans="1:15" x14ac:dyDescent="0.2">
      <c r="A65" s="8" t="s">
        <v>36</v>
      </c>
      <c r="B65" s="3" t="s">
        <v>47</v>
      </c>
      <c r="C65" s="3" t="s">
        <v>3</v>
      </c>
      <c r="D65" s="3">
        <v>3682</v>
      </c>
      <c r="E65" s="3" t="s">
        <v>55</v>
      </c>
      <c r="F65" s="1"/>
      <c r="G65" s="1" t="b">
        <f>IF(Startsida!$B$14="Renault Master",IF(Startsida!$B$15="EH",IF(Startsida!$B$16="L3",IF(Startsida!$B$17=3682,E65,0))))</f>
        <v>0</v>
      </c>
      <c r="H65" s="1"/>
      <c r="I65" s="6" t="s">
        <v>55</v>
      </c>
      <c r="J65" s="1"/>
      <c r="K65" s="1" t="b">
        <f>IF(Startsida!$B$14="Renault Master",IF(Startsida!$B$15="EH",IF(Startsida!$B$16="L3",IF(Startsida!$B$17=3682,I65,0))))</f>
        <v>0</v>
      </c>
      <c r="L65" s="1"/>
      <c r="M65" s="7" t="s">
        <v>55</v>
      </c>
      <c r="N65" s="1"/>
      <c r="O65" s="1" t="b">
        <f>IF(Startsida!$B$14="Renault Master",IF(Startsida!$B$15="EH",IF(Startsida!$B$16="L3",IF(Startsida!$B$17=3682,M65,0))))</f>
        <v>0</v>
      </c>
    </row>
    <row r="66" spans="1:15" x14ac:dyDescent="0.2">
      <c r="A66" s="8" t="s">
        <v>36</v>
      </c>
      <c r="B66" s="3" t="s">
        <v>47</v>
      </c>
      <c r="C66" s="3" t="s">
        <v>52</v>
      </c>
      <c r="D66" s="3">
        <v>4332</v>
      </c>
      <c r="E66" s="3">
        <v>14</v>
      </c>
      <c r="F66" s="1"/>
      <c r="G66" s="1" t="b">
        <f>IF(Startsida!$B$14="Renault Master",IF(Startsida!$B$15="EH",IF(Startsida!$B$16="L4",IF(Startsida!$B$17=4332,E66,0))))</f>
        <v>0</v>
      </c>
      <c r="H66" s="1"/>
      <c r="I66" s="6">
        <v>6</v>
      </c>
      <c r="J66" s="1"/>
      <c r="K66" s="1" t="b">
        <f>IF(Startsida!$B$14="Renault Master",IF(Startsida!$B$15="EH",IF(Startsida!$B$16="L4",IF(Startsida!$B$17=4332,I66,0))))</f>
        <v>0</v>
      </c>
      <c r="L66" s="1"/>
      <c r="M66" s="7">
        <v>4600</v>
      </c>
      <c r="N66" s="1"/>
      <c r="O66" s="1" t="b">
        <f>IF(Startsida!$B$14="Renault Master",IF(Startsida!$B$15="EH",IF(Startsida!$B$16="L4",IF(Startsida!$B$17=4332,M66,0))))</f>
        <v>0</v>
      </c>
    </row>
    <row r="67" spans="1:15" x14ac:dyDescent="0.2">
      <c r="A67" s="8" t="s">
        <v>36</v>
      </c>
      <c r="B67" s="4" t="s">
        <v>32</v>
      </c>
      <c r="C67" s="3" t="s">
        <v>49</v>
      </c>
      <c r="D67" s="3">
        <v>3682</v>
      </c>
      <c r="E67" s="3">
        <v>8</v>
      </c>
      <c r="F67" s="1"/>
      <c r="G67" s="1" t="b">
        <f>IF(Startsida!$B$14="Renault Master",IF(Startsida!$B$15="DH",IF(Startsida!$B$16="L2",IF(Startsida!$B$17=3682,E67,0))))</f>
        <v>0</v>
      </c>
      <c r="H67" s="1"/>
      <c r="I67" s="6">
        <v>3</v>
      </c>
      <c r="J67" s="1"/>
      <c r="K67" s="1" t="b">
        <f>IF(Startsida!$B$14="Renault Master",IF(Startsida!$B$15="DH",IF(Startsida!$B$16="L2",IF(Startsida!$B$17=3682,I67,0))))</f>
        <v>0</v>
      </c>
      <c r="L67" s="1"/>
      <c r="M67" s="7">
        <v>2700</v>
      </c>
      <c r="N67" s="1"/>
      <c r="O67" s="1" t="b">
        <f>IF(Startsida!$B$14="Renault Master",IF(Startsida!$B$15="DH",IF(Startsida!$B$16="L2",IF(Startsida!$B$17=3682,M67,0))))</f>
        <v>0</v>
      </c>
    </row>
    <row r="68" spans="1:15" x14ac:dyDescent="0.2">
      <c r="A68" s="8" t="s">
        <v>36</v>
      </c>
      <c r="B68" s="4" t="s">
        <v>48</v>
      </c>
      <c r="C68" s="3" t="s">
        <v>3</v>
      </c>
      <c r="D68" s="3">
        <v>3682</v>
      </c>
      <c r="E68" s="3" t="s">
        <v>55</v>
      </c>
      <c r="F68" s="1"/>
      <c r="G68" s="1" t="b">
        <f>IF(Startsida!$B$14="Renault Master",IF(Startsida!$B$15="DH",IF(Startsida!$B$16="L3",IF(Startsida!$B$17=3682,E68,0))))</f>
        <v>0</v>
      </c>
      <c r="H68" s="1"/>
      <c r="I68" s="6" t="s">
        <v>55</v>
      </c>
      <c r="J68" s="1"/>
      <c r="K68" s="1" t="b">
        <f>IF(Startsida!$B$14="Renault Master",IF(Startsida!$B$15="DH",IF(Startsida!$B$16="L3",IF(Startsida!$B$17=3682,I68,0))))</f>
        <v>0</v>
      </c>
      <c r="L68" s="1"/>
      <c r="M68" s="7">
        <v>3200</v>
      </c>
      <c r="N68" s="1"/>
      <c r="O68" s="1" t="b">
        <f>IF(Startsida!$B$14="Renault Master",IF(Startsida!$B$15="DH",IF(Startsida!$B$16="L3",IF(Startsida!$B$17=3682,M68,0))))</f>
        <v>0</v>
      </c>
    </row>
    <row r="69" spans="1:15" x14ac:dyDescent="0.2">
      <c r="A69" s="8" t="s">
        <v>36</v>
      </c>
      <c r="B69" s="4" t="s">
        <v>32</v>
      </c>
      <c r="C69" s="3" t="s">
        <v>51</v>
      </c>
      <c r="D69" s="3">
        <v>4332</v>
      </c>
      <c r="E69" s="3">
        <v>10</v>
      </c>
      <c r="F69" s="1"/>
      <c r="G69" s="1" t="b">
        <f>IF(Startsida!$B$14="Renault Master",IF(Startsida!$B$15="DH",IF(Startsida!$B$16="L3",IF(Startsida!$B$17=4332,E69,0))))</f>
        <v>0</v>
      </c>
      <c r="H69" s="1"/>
      <c r="I69" s="6">
        <v>4</v>
      </c>
      <c r="J69" s="1"/>
      <c r="K69" s="1" t="b">
        <f>IF(Startsida!$B$14="Renault Master",IF(Startsida!$B$15="DH",IF(Startsida!$B$16="L3",IF(Startsida!$B$17=4332,I69,0))))</f>
        <v>0</v>
      </c>
      <c r="L69" s="1"/>
      <c r="M69" s="7">
        <v>3300</v>
      </c>
      <c r="N69" s="1"/>
      <c r="O69" s="1" t="b">
        <f>IF(Startsida!$B$14="Renault Master",IF(Startsida!$B$15="DH",IF(Startsida!$B$16="L3",IF(Startsida!$B$17=4332,M69,0))))</f>
        <v>0</v>
      </c>
    </row>
    <row r="70" spans="1:15" x14ac:dyDescent="0.2">
      <c r="A70" s="8" t="s">
        <v>36</v>
      </c>
      <c r="B70" s="4" t="s">
        <v>48</v>
      </c>
      <c r="C70" s="3" t="s">
        <v>52</v>
      </c>
      <c r="D70" s="3">
        <v>4332</v>
      </c>
      <c r="E70" s="3">
        <v>12</v>
      </c>
      <c r="F70" s="1"/>
      <c r="G70" s="1" t="b">
        <f>IF(Startsida!$B$14="Renault Master",IF(Startsida!$B$15="DH",IF(Startsida!$B$16="L4",IF(Startsida!$B$17=4332,E70,0))))</f>
        <v>0</v>
      </c>
      <c r="H70" s="1"/>
      <c r="I70" s="6">
        <v>5</v>
      </c>
      <c r="J70" s="1"/>
      <c r="K70" s="1" t="b">
        <f>IF(Startsida!$B$14="Renault Master",IF(Startsida!$B$15="DH",IF(Startsida!$B$16="L4",IF(Startsida!$B$17=4332,I70,0))))</f>
        <v>0</v>
      </c>
      <c r="L70" s="1"/>
      <c r="M70" s="7">
        <v>3850</v>
      </c>
      <c r="N70" s="1"/>
      <c r="O70" s="1" t="b">
        <f>IF(Startsida!$B$14="Renault Master",IF(Startsida!$B$15="DH",IF(Startsida!$B$16="L4",IF(Startsida!$B$17=4332,M70,0))))</f>
        <v>0</v>
      </c>
    </row>
    <row r="71" spans="1:15" x14ac:dyDescent="0.2">
      <c r="A71" s="8" t="s">
        <v>54</v>
      </c>
      <c r="B71" s="3" t="s">
        <v>37</v>
      </c>
      <c r="C71" s="3"/>
      <c r="D71" s="3">
        <v>3640</v>
      </c>
      <c r="E71" s="3">
        <v>10</v>
      </c>
      <c r="F71" s="1"/>
      <c r="G71" s="1" t="b">
        <f>IF(Startsida!$B$14="VW Crafter",IF(Startsida!$B$15="EH",IF(Startsida!$B$17=3640,E71,0)))</f>
        <v>0</v>
      </c>
      <c r="H71" s="1"/>
      <c r="I71" s="6">
        <v>5</v>
      </c>
      <c r="J71" s="1"/>
      <c r="K71" s="1" t="b">
        <f>IF(Startsida!$B$14="VW Crafter",IF(Startsida!$B$15="EH",IF(Startsida!$B$17=3640,I71,0)))</f>
        <v>0</v>
      </c>
      <c r="L71" s="1"/>
      <c r="M71" s="7">
        <v>3550</v>
      </c>
      <c r="N71" s="1"/>
      <c r="O71" s="1" t="b">
        <f>IF(Startsida!$B$14="VW Crafter",IF(Startsida!$B$15="EH",IF(Startsida!$B$17=3640,M71,0)))</f>
        <v>0</v>
      </c>
    </row>
    <row r="72" spans="1:15" x14ac:dyDescent="0.2">
      <c r="A72" s="8" t="s">
        <v>54</v>
      </c>
      <c r="B72" s="3" t="s">
        <v>37</v>
      </c>
      <c r="C72" s="3"/>
      <c r="D72" s="3">
        <v>4490</v>
      </c>
      <c r="E72" s="3">
        <v>12</v>
      </c>
      <c r="F72" s="1"/>
      <c r="G72" s="1" t="b">
        <f>IF(Startsida!$B$14="VW Crafter",IF(Startsida!$B$15="EH",IF(Startsida!$B$17=4490,E72,0)))</f>
        <v>0</v>
      </c>
      <c r="H72" s="1"/>
      <c r="I72" s="6">
        <v>6</v>
      </c>
      <c r="J72" s="1"/>
      <c r="K72" s="1" t="b">
        <f>IF(Startsida!$B$14="VW Crafter",IF(Startsida!$B$15="EH",IF(Startsida!$B$17=4490,I72,0)))</f>
        <v>0</v>
      </c>
      <c r="L72" s="1"/>
      <c r="M72" s="7">
        <v>4400</v>
      </c>
      <c r="N72" s="1"/>
      <c r="O72" s="1" t="b">
        <f>IF(Startsida!$B$14="VW Crafter",IF(Startsida!$B$15="EH",IF(Startsida!$B$17=4490,M72,0)))</f>
        <v>0</v>
      </c>
    </row>
    <row r="73" spans="1:15" x14ac:dyDescent="0.2">
      <c r="A73" s="8" t="s">
        <v>54</v>
      </c>
      <c r="B73" s="4" t="s">
        <v>32</v>
      </c>
      <c r="C73" s="3"/>
      <c r="D73" s="3">
        <v>3640</v>
      </c>
      <c r="E73" s="3">
        <v>8</v>
      </c>
      <c r="F73" s="1"/>
      <c r="G73" s="1" t="b">
        <f>IF(Startsida!$B$14="VW Crafter",IF(Startsida!$B$15="DH",IF(Startsida!$B$17=3640,E73,0)))</f>
        <v>0</v>
      </c>
      <c r="H73" s="1"/>
      <c r="I73" s="6">
        <v>4</v>
      </c>
      <c r="J73" s="1"/>
      <c r="K73" s="1" t="b">
        <f>IF(Startsida!$B$14="VW Crafter",IF(Startsida!$B$15="DH",IF(Startsida!$B$17=3640,I73,0)))</f>
        <v>0</v>
      </c>
      <c r="L73" s="1"/>
      <c r="M73" s="7">
        <v>2750</v>
      </c>
      <c r="N73" s="1"/>
      <c r="O73" s="1" t="b">
        <f>IF(Startsida!$B$14="VW Crafter",IF(Startsida!$B$15="DH",IF(Startsida!$B$17=3640,M73,0)))</f>
        <v>0</v>
      </c>
    </row>
    <row r="74" spans="1:15" x14ac:dyDescent="0.2">
      <c r="A74" s="8" t="s">
        <v>54</v>
      </c>
      <c r="B74" s="4" t="s">
        <v>32</v>
      </c>
      <c r="C74" s="3"/>
      <c r="D74" s="3">
        <v>4490</v>
      </c>
      <c r="E74" s="3">
        <v>10</v>
      </c>
      <c r="F74" s="1"/>
      <c r="G74" s="1" t="b">
        <f>IF(Startsida!$B$14="VW Crafter",IF(Startsida!$B$15="DH",IF(Startsida!$B$17=4490,E74,0)))</f>
        <v>0</v>
      </c>
      <c r="H74" s="1"/>
      <c r="I74" s="6">
        <v>5</v>
      </c>
      <c r="J74" s="1"/>
      <c r="K74" s="1" t="b">
        <f>IF(Startsida!$B$14="VW Crafter",IF(Startsida!$B$15="DH",IF(Startsida!$B$17=4490,I74,0)))</f>
        <v>0</v>
      </c>
      <c r="L74" s="1"/>
      <c r="M74" s="7">
        <v>3600</v>
      </c>
      <c r="N74" s="1"/>
      <c r="O74" s="1" t="b">
        <f>IF(Startsida!$B$14="VW Crafter",IF(Startsida!$B$15="DH",IF(Startsida!$B$17=4490,M74,0)))</f>
        <v>0</v>
      </c>
    </row>
    <row r="75" spans="1:15" x14ac:dyDescent="0.2">
      <c r="A75" s="1"/>
      <c r="B75" s="1"/>
      <c r="C75" s="1"/>
      <c r="D75" s="1"/>
      <c r="E75" s="1"/>
      <c r="F75" s="1"/>
      <c r="G75" s="1">
        <f>SUM(G1:G74)</f>
        <v>0</v>
      </c>
      <c r="H75" s="1"/>
      <c r="I75" s="6"/>
      <c r="J75" s="1"/>
      <c r="K75" s="1">
        <f>SUM(K1:K74)</f>
        <v>0</v>
      </c>
      <c r="L75" s="1"/>
      <c r="M75" s="1"/>
      <c r="N75" s="1"/>
      <c r="O75" s="1">
        <f>SUM(O1:O74)</f>
        <v>0</v>
      </c>
    </row>
  </sheetData>
  <sheetProtection selectLockedCells="1" selectUnlockedCells="1"/>
  <conditionalFormatting sqref="G28:G3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G73:G74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G34:G3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8:K3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73:K7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34:K3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O28:O3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O73:O7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O34:O3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Startsida</vt:lpstr>
      <vt:lpstr>Blad1</vt:lpstr>
    </vt:vector>
  </TitlesOfParts>
  <Company>not defined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Tillverkningsunderlag MF4010</dc:title>
  <dc:subject>Order 796270</dc:subject>
  <dc:creator>thoblo01</dc:creator>
  <cp:lastModifiedBy>Sjöberg, Johan</cp:lastModifiedBy>
  <cp:lastPrinted>2018-10-01T06:39:50Z</cp:lastPrinted>
  <dcterms:created xsi:type="dcterms:W3CDTF">2003-05-19T13:52:24Z</dcterms:created>
  <dcterms:modified xsi:type="dcterms:W3CDTF">2019-05-28T13:06:32Z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M_DocumentNumber">
    <vt:lpwstr>OFF-007294</vt:lpwstr>
  </property>
  <property fmtid="{D5CDD505-2E9C-101B-9397-08002B2CF9AE}" pid="3" name="AIM_DocumentStatus">
    <vt:lpwstr>00301 - Work in Progress</vt:lpwstr>
  </property>
  <property fmtid="{D5CDD505-2E9C-101B-9397-08002B2CF9AE}" pid="4" name="AIM_CreationData">
    <vt:lpwstr>2014-03-28</vt:lpwstr>
  </property>
  <property fmtid="{D5CDD505-2E9C-101B-9397-08002B2CF9AE}" pid="5" name="AIM_SendToName">
    <vt:lpwstr/>
  </property>
  <property fmtid="{D5CDD505-2E9C-101B-9397-08002B2CF9AE}" pid="6" name="AIM_SendToOrganisation">
    <vt:lpwstr/>
  </property>
  <property fmtid="{D5CDD505-2E9C-101B-9397-08002B2CF9AE}" pid="7" name="AIM_SendToAddress">
    <vt:lpwstr/>
  </property>
  <property fmtid="{D5CDD505-2E9C-101B-9397-08002B2CF9AE}" pid="8" name="AIM_SendToFax">
    <vt:lpwstr/>
  </property>
  <property fmtid="{D5CDD505-2E9C-101B-9397-08002B2CF9AE}" pid="9" name="AIM_TelNumber">
    <vt:lpwstr>not defined</vt:lpwstr>
  </property>
  <property fmtid="{D5CDD505-2E9C-101B-9397-08002B2CF9AE}" pid="10" name="AIM_FaxNumber">
    <vt:lpwstr>not defined</vt:lpwstr>
  </property>
  <property fmtid="{D5CDD505-2E9C-101B-9397-08002B2CF9AE}" pid="11" name="AIM_Location">
    <vt:lpwstr>Order 796270</vt:lpwstr>
  </property>
  <property fmtid="{D5CDD505-2E9C-101B-9397-08002B2CF9AE}" pid="12" name="AIM_DistributionList">
    <vt:lpwstr/>
  </property>
  <property fmtid="{D5CDD505-2E9C-101B-9397-08002B2CF9AE}" pid="13" name="AIM_Members">
    <vt:lpwstr/>
  </property>
</Properties>
</file>