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omba\Desktop\"/>
    </mc:Choice>
  </mc:AlternateContent>
  <xr:revisionPtr revIDLastSave="0" documentId="10_ncr:100000_{D917561D-06F0-4AA8-BA4F-D0BA89AE86DE}" xr6:coauthVersionLast="31" xr6:coauthVersionMax="31" xr10:uidLastSave="{00000000-0000-0000-0000-000000000000}"/>
  <bookViews>
    <workbookView xWindow="0" yWindow="0" windowWidth="23040" windowHeight="9072" xr2:uid="{1B36A906-1D83-4E06-9CCA-3BE853C6C8C3}"/>
  </bookViews>
  <sheets>
    <sheet name="Startsida" sheetId="1" r:id="rId1"/>
    <sheet name="Blad1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O30" i="2" l="1"/>
  <c r="O29" i="2"/>
  <c r="O28" i="2"/>
  <c r="O27" i="2"/>
  <c r="O26" i="2"/>
  <c r="O25" i="2"/>
  <c r="O24" i="2"/>
  <c r="K30" i="2"/>
  <c r="K29" i="2"/>
  <c r="K28" i="2"/>
  <c r="K27" i="2"/>
  <c r="K26" i="2"/>
  <c r="K25" i="2"/>
  <c r="K24" i="2"/>
  <c r="G30" i="2"/>
  <c r="G29" i="2"/>
  <c r="G28" i="2"/>
  <c r="G27" i="2"/>
  <c r="G26" i="2"/>
  <c r="G25" i="2"/>
  <c r="G24" i="2"/>
  <c r="C35" i="1" l="1"/>
  <c r="C17" i="1"/>
  <c r="O74" i="2" l="1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O1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K1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1" i="2"/>
  <c r="G75" i="2" l="1"/>
  <c r="O75" i="2"/>
  <c r="K75" i="2"/>
  <c r="D26" i="1"/>
  <c r="D28" i="1" l="1"/>
  <c r="D18" i="1"/>
</calcChain>
</file>

<file path=xl/sharedStrings.xml><?xml version="1.0" encoding="utf-8"?>
<sst xmlns="http://schemas.openxmlformats.org/spreadsheetml/2006/main" count="268" uniqueCount="64">
  <si>
    <t>Beställnings-/Förfrågansunderlag Miniflak MF3000</t>
  </si>
  <si>
    <t>Miniflaksats MF3000</t>
  </si>
  <si>
    <t>Beställning / Förfrågan:</t>
  </si>
  <si>
    <t>Datum:</t>
  </si>
  <si>
    <t>Kund:</t>
  </si>
  <si>
    <t>Beställare:</t>
  </si>
  <si>
    <t>Märkning:</t>
  </si>
  <si>
    <t>Leveranstid:</t>
  </si>
  <si>
    <t>Leveransadress:</t>
  </si>
  <si>
    <t>Antal satser</t>
  </si>
  <si>
    <t>Bilmärke</t>
  </si>
  <si>
    <t>Hyttyp</t>
  </si>
  <si>
    <t>Biltyp</t>
  </si>
  <si>
    <t>Hjulbas</t>
  </si>
  <si>
    <t>Längd (utv)</t>
  </si>
  <si>
    <t>Bredd (utv)</t>
  </si>
  <si>
    <t>Lämhöjd</t>
  </si>
  <si>
    <t>Framstams typ</t>
  </si>
  <si>
    <t>Framstamshöjd</t>
  </si>
  <si>
    <t>Gallerhöjd</t>
  </si>
  <si>
    <t>Antal tvärbalkar</t>
  </si>
  <si>
    <t>Förhöjningsbalk</t>
  </si>
  <si>
    <t>Antal surrningsbyglar</t>
  </si>
  <si>
    <t>Popnit sats kantlinor</t>
  </si>
  <si>
    <t>Popnit sats tvärbalkar</t>
  </si>
  <si>
    <t>Skruvsats tvärbalk/förhöjningsbalk</t>
  </si>
  <si>
    <t>Skruvsats chassifäste</t>
  </si>
  <si>
    <t>Flakgolv</t>
  </si>
  <si>
    <t>Stänkskärmar</t>
  </si>
  <si>
    <t>Baklämsstöd</t>
  </si>
  <si>
    <t>Standard</t>
  </si>
  <si>
    <t>(Inget galler = Blankt)</t>
  </si>
  <si>
    <t>Citroén Jumper</t>
  </si>
  <si>
    <t>EH</t>
  </si>
  <si>
    <t>L1</t>
  </si>
  <si>
    <t>L2</t>
  </si>
  <si>
    <t>L3</t>
  </si>
  <si>
    <t>L4</t>
  </si>
  <si>
    <t>DH</t>
  </si>
  <si>
    <t>Fiat Ducato</t>
  </si>
  <si>
    <t>Ford Transit</t>
  </si>
  <si>
    <t xml:space="preserve">L2 </t>
  </si>
  <si>
    <t xml:space="preserve">L3 </t>
  </si>
  <si>
    <t xml:space="preserve">L4 </t>
  </si>
  <si>
    <t>L5</t>
  </si>
  <si>
    <t>?</t>
  </si>
  <si>
    <t>Iveco Daily</t>
  </si>
  <si>
    <t>MB Sprinter</t>
  </si>
  <si>
    <t>Nissan NV400</t>
  </si>
  <si>
    <t>L25</t>
  </si>
  <si>
    <t>EH. DW</t>
  </si>
  <si>
    <t>EH, DW</t>
  </si>
  <si>
    <t>DH, DW</t>
  </si>
  <si>
    <t>Opel Movano</t>
  </si>
  <si>
    <t xml:space="preserve"> L2 </t>
  </si>
  <si>
    <t xml:space="preserve"> L25</t>
  </si>
  <si>
    <t xml:space="preserve"> L3 </t>
  </si>
  <si>
    <t xml:space="preserve"> L4 </t>
  </si>
  <si>
    <t>Peugeot Boxer</t>
  </si>
  <si>
    <t>Renault Master</t>
  </si>
  <si>
    <t xml:space="preserve"> L3</t>
  </si>
  <si>
    <t>VW Crafter</t>
  </si>
  <si>
    <t>Typ av chassifäste</t>
  </si>
  <si>
    <t>Antal chassifäste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</si>
</sst>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D562D"/>
        <bgColor indexed="64"/>
      </patternFill>
    </fill>
    <fill>
      <patternFill patternType="solid">
        <fgColor rgb="FFE6E6E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left"/>
    </xf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3" borderId="1" xfId="0" applyNumberFormat="1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4" fillId="3" borderId="4" xfId="0" applyNumberFormat="1" applyFont="1" applyFill="1" applyBorder="1" applyAlignment="1" applyProtection="1">
      <alignment horizontal="left"/>
      <protection locked="0"/>
    </xf>
    <xf numFmtId="0" fontId="4" fillId="3" borderId="5" xfId="0" applyNumberFormat="1" applyFont="1" applyFill="1" applyBorder="1" applyAlignment="1" applyProtection="1">
      <alignment horizontal="left"/>
      <protection locked="0"/>
    </xf>
    <xf numFmtId="0" fontId="4" fillId="3" borderId="6" xfId="0" applyNumberFormat="1" applyFont="1" applyFill="1" applyBorder="1" applyAlignment="1" applyProtection="1">
      <alignment horizontal="left"/>
      <protection locked="0"/>
    </xf>
    <xf numFmtId="0" fontId="4" fillId="3" borderId="7" xfId="0" applyNumberFormat="1" applyFont="1" applyFill="1" applyBorder="1" applyAlignment="1" applyProtection="1">
      <alignment horizontal="left"/>
      <protection locked="0"/>
    </xf>
    <xf numFmtId="0" fontId="4" fillId="3" borderId="8" xfId="0" applyNumberFormat="1" applyFont="1" applyFill="1" applyBorder="1" applyAlignment="1" applyProtection="1">
      <alignment horizontal="left"/>
      <protection locked="0"/>
    </xf>
    <xf numFmtId="0" fontId="4" fillId="3" borderId="9" xfId="0" applyNumberFormat="1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protection locked="0"/>
    </xf>
    <xf numFmtId="0" fontId="4" fillId="3" borderId="1" xfId="0" applyFont="1" applyFill="1" applyBorder="1" applyAlignment="1" applyProtection="1">
      <protection locked="0"/>
    </xf>
    <xf numFmtId="0" fontId="4" fillId="3" borderId="1" xfId="0" applyNumberFormat="1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906781</xdr:colOff>
      <xdr:row>35</xdr:row>
      <xdr:rowOff>30480</xdr:rowOff>
    </xdr:from>
    <xdr:to>
      <xdr:col>3</xdr:col>
      <xdr:colOff>1874521</xdr:colOff>
      <xdr:row>48</xdr:row>
      <xdr:rowOff>38607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0A30471-3D4D-4394-8FAC-44EE429BAB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 l="12299" t="7650" r="6461" b="4484"/>
        <a:stretch/>
      </xdr:blipFill>
      <xdr:spPr>
        <a:xfrm>
          <a:off x="2872741" y="6225540"/>
          <a:ext cx="2689860" cy="2294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2BE13-A244-4911-AED0-44D1915716EC}">
  <sheetPr>
    <pageSetUpPr fitToPage="1"/>
  </sheetPr>
  <dimension ref="A1:E49"/>
  <sheetViews>
    <sheetView showGridLines="0" tabSelected="1" view="pageLayout" zoomScaleNormal="100" workbookViewId="0">
      <selection activeCell="C13" sqref="C13"/>
    </sheetView>
  </sheetViews>
  <sheetFormatPr defaultColWidth="8.88671875" defaultRowHeight="14.4" x14ac:dyDescent="0.3"/>
  <cols>
    <col min="1" max="1" width="27.77734375" customWidth="1"/>
    <col min="2" max="2" width="15.44140625" customWidth="1"/>
    <col min="3" max="3" width="8.77734375" customWidth="1"/>
    <col min="4" max="4" width="34.44140625" customWidth="1"/>
    <col min="5" max="5" width="7.77734375" customWidth="1"/>
  </cols>
  <sheetData>
    <row r="1" spans="1:5" ht="19.2" customHeight="1" x14ac:dyDescent="0.3">
      <c r="A1" s="2" t="s">
        <v>0</v>
      </c>
      <c r="B1" s="1"/>
      <c r="C1" s="1"/>
      <c r="D1" s="1"/>
      <c r="E1" s="1"/>
    </row>
    <row r="2" spans="1:5" ht="11.25" customHeight="1" x14ac:dyDescent="0.3">
      <c r="A2" s="1"/>
      <c r="B2" s="1"/>
      <c r="C2" s="1"/>
      <c r="D2" s="1"/>
      <c r="E2" s="1"/>
    </row>
    <row r="3" spans="1:5" ht="13.8" customHeight="1" x14ac:dyDescent="0.3">
      <c r="A3" s="3" t="s">
        <v>2</v>
      </c>
      <c r="B3" s="23"/>
      <c r="C3" s="24"/>
      <c r="D3" s="24"/>
      <c r="E3" s="1"/>
    </row>
    <row r="4" spans="1:5" ht="13.8" customHeight="1" x14ac:dyDescent="0.3">
      <c r="A4" s="3" t="s">
        <v>3</v>
      </c>
      <c r="B4" s="25"/>
      <c r="C4" s="26"/>
      <c r="D4" s="26"/>
      <c r="E4" s="1"/>
    </row>
    <row r="5" spans="1:5" ht="13.8" customHeight="1" x14ac:dyDescent="0.3">
      <c r="A5" s="3" t="s">
        <v>4</v>
      </c>
      <c r="B5" s="25"/>
      <c r="C5" s="26"/>
      <c r="D5" s="26"/>
      <c r="E5" s="1"/>
    </row>
    <row r="6" spans="1:5" ht="13.8" customHeight="1" x14ac:dyDescent="0.3">
      <c r="A6" s="3" t="s">
        <v>5</v>
      </c>
      <c r="B6" s="25"/>
      <c r="C6" s="26"/>
      <c r="D6" s="26"/>
      <c r="E6" s="1"/>
    </row>
    <row r="7" spans="1:5" ht="13.8" customHeight="1" x14ac:dyDescent="0.3">
      <c r="A7" s="3" t="s">
        <v>6</v>
      </c>
      <c r="B7" s="25"/>
      <c r="C7" s="26"/>
      <c r="D7" s="26"/>
      <c r="E7" s="1"/>
    </row>
    <row r="8" spans="1:5" ht="13.8" customHeight="1" x14ac:dyDescent="0.3">
      <c r="A8" s="3" t="s">
        <v>7</v>
      </c>
      <c r="B8" s="25"/>
      <c r="C8" s="26"/>
      <c r="D8" s="26"/>
      <c r="E8" s="1"/>
    </row>
    <row r="9" spans="1:5" ht="13.8" customHeight="1" x14ac:dyDescent="0.3">
      <c r="A9" s="21" t="s">
        <v>8</v>
      </c>
      <c r="B9" s="15"/>
      <c r="C9" s="16"/>
      <c r="D9" s="17"/>
      <c r="E9" s="1"/>
    </row>
    <row r="10" spans="1:5" ht="13.8" customHeight="1" x14ac:dyDescent="0.3">
      <c r="A10" s="22"/>
      <c r="B10" s="18"/>
      <c r="C10" s="19"/>
      <c r="D10" s="20"/>
      <c r="E10" s="1"/>
    </row>
    <row r="11" spans="1:5" ht="11.25" customHeight="1" x14ac:dyDescent="0.3">
      <c r="A11" s="1"/>
      <c r="B11" s="1"/>
      <c r="C11" s="1"/>
      <c r="D11" s="1"/>
      <c r="E11" s="1"/>
    </row>
    <row r="12" spans="1:5" ht="19.2" customHeight="1" x14ac:dyDescent="0.3">
      <c r="A12" s="2" t="s">
        <v>1</v>
      </c>
      <c r="B12" s="1"/>
      <c r="C12" s="1"/>
      <c r="D12" s="1"/>
      <c r="E12" s="1"/>
    </row>
    <row r="13" spans="1:5" ht="13.8" customHeight="1" x14ac:dyDescent="0.3">
      <c r="A13" s="3" t="s">
        <v>9</v>
      </c>
      <c r="B13" s="13"/>
    </row>
    <row r="14" spans="1:5" ht="13.8" customHeight="1" x14ac:dyDescent="0.3">
      <c r="A14" s="3" t="s">
        <v>10</v>
      </c>
      <c r="B14" s="13"/>
      <c r="C14" s="1"/>
      <c r="D14" s="1"/>
      <c r="E14" s="1"/>
    </row>
    <row r="15" spans="1:5" ht="13.8" customHeight="1" x14ac:dyDescent="0.3">
      <c r="A15" s="3" t="s">
        <v>11</v>
      </c>
      <c r="B15" s="13"/>
      <c r="C15" s="1"/>
      <c r="D15" s="1"/>
      <c r="E15" s="1"/>
    </row>
    <row r="16" spans="1:5" ht="13.8" customHeight="1" x14ac:dyDescent="0.3">
      <c r="A16" s="3" t="s">
        <v>12</v>
      </c>
      <c r="B16" s="13"/>
      <c r="C16" s="1"/>
      <c r="D16" s="1"/>
      <c r="E16" s="1"/>
    </row>
    <row r="17" spans="1:5" ht="13.8" customHeight="1" x14ac:dyDescent="0.3">
      <c r="A17" s="3" t="s">
        <v>13</v>
      </c>
      <c r="B17" s="13"/>
      <c r="C17" s="14" t="b">
        <f>IF(B14="Citroén Jumper",IF(B15="EH",IF(B16="L1","3000",IF(B16="L2","3450",IF(B16="L3","4035",IF(B16="L4","4035")))),IF(B16="L2","3450",IF(B16="L3","4035",IF(B16="L4","4035")))),IF(B14="Fiat Ducato",IF(B15="EH",IF(B16="L1","3000",IF(B16="L2","3450",IF(B16="L3","4035",IF(B16="L4","4035")))),IF(B16="L2","3450",IF(B16="L3","4035",IF(B16="L4","4035")))),IF(B14="Ford Transit",IF(B15="EH",IF(B16="L1","3137",IF(B16="L2","3504",IF(B16="L3","3954",IF(B16="L4","3954",IF(B16="L5","4522"))))),IF(B16="L2","3504",IF(B16="L3","3954",IF(B16="L4","3954",IF(B16="L5","4522"))))),IF(B14="Iveco Daily",IF(B15="EH","3000,3450,3750,4100","3450,3750,4100"),IF(B14="MB Sprinter",IF(B15="EH","3250,3665,4325","3250,3665,4325"),IF(B14="Nissan NV400",IF(B15="EH",IF(B16="L2","3682",IF(B16="L25","4006",IF(B16="L3","3682,4332",IF(B16="L4","4332")))),IF(B16="L2","3682",IF(B16="L3","3682,4332",IF(B16="L4","4332")))),IF(B14="Opel Movano",IF(B15="EH",IF(B16="L2","3682",IF(B16="L25","4006",IF(B16="L3","3682,4332",IF(B16="L4","4332")))),IF(B16="L2","3682",IF(B16="L3","3682,4332",IF(B16="L4","4332")))),IF(B14="Peugeot Boxer",IF(B15="EH",IF(B16="L1","3000",IF(B16="L2","3450",IF(B16="L3","4035",IF(B16="L4","4035")))),IF(B16="L2","3450",IF(B16="L3","4035",IF(B16="L4","4035")))),IF(B14="Renault Master",IF(B15="EH",IF(B16="L2","3682",IF(B16="L25","4006",IF(B16="L3","3682,4332",IF(B16="L4","4332")))),IF(B16="L2","3682",IF(B16="L3","3682,4332",IF(B16="L4","4332")))),IF(B14="VW Crafter",IF(B16="L3","3640",IF(B16="L4","4490"))))))))))))</f>
        <v>0</v>
      </c>
      <c r="D17" s="1"/>
      <c r="E17" s="1"/>
    </row>
    <row r="18" spans="1:5" ht="13.8" customHeight="1" x14ac:dyDescent="0.3">
      <c r="A18" s="3" t="s">
        <v>14</v>
      </c>
      <c r="B18" s="13"/>
      <c r="C18" s="4" t="s">
        <v>30</v>
      </c>
      <c r="D18" s="12">
        <f>Blad1!O75</f>
        <v>0</v>
      </c>
      <c r="E18" s="1"/>
    </row>
    <row r="19" spans="1:5" ht="13.8" customHeight="1" x14ac:dyDescent="0.3">
      <c r="A19" s="3" t="s">
        <v>15</v>
      </c>
      <c r="B19" s="13"/>
      <c r="C19" s="1"/>
      <c r="D19" s="1"/>
      <c r="E19" s="1"/>
    </row>
    <row r="20" spans="1:5" ht="13.8" customHeight="1" x14ac:dyDescent="0.3">
      <c r="A20" s="3" t="s">
        <v>16</v>
      </c>
      <c r="B20" s="13"/>
      <c r="C20" s="1"/>
      <c r="D20" s="1"/>
      <c r="E20" s="1"/>
    </row>
    <row r="21" spans="1:5" ht="13.8" customHeight="1" x14ac:dyDescent="0.3">
      <c r="A21" s="3" t="s">
        <v>17</v>
      </c>
      <c r="B21" s="13"/>
      <c r="C21" s="1"/>
      <c r="D21" s="1"/>
      <c r="E21" s="1"/>
    </row>
    <row r="22" spans="1:5" ht="13.8" customHeight="1" x14ac:dyDescent="0.3">
      <c r="A22" s="3" t="s">
        <v>18</v>
      </c>
      <c r="B22" s="13"/>
      <c r="C22" s="1"/>
      <c r="D22" s="1"/>
      <c r="E22" s="1"/>
    </row>
    <row r="23" spans="1:5" ht="13.8" customHeight="1" x14ac:dyDescent="0.3">
      <c r="A23" s="3" t="s">
        <v>19</v>
      </c>
      <c r="B23" s="13"/>
      <c r="C23" s="4" t="s">
        <v>31</v>
      </c>
      <c r="D23" s="1"/>
      <c r="E23" s="1"/>
    </row>
    <row r="24" spans="1:5" ht="13.8" customHeight="1" x14ac:dyDescent="0.3">
      <c r="A24" s="3" t="s">
        <v>20</v>
      </c>
      <c r="B24" s="13"/>
      <c r="C24" s="1"/>
      <c r="D24" s="1"/>
      <c r="E24" s="1"/>
    </row>
    <row r="25" spans="1:5" ht="13.8" customHeight="1" x14ac:dyDescent="0.3">
      <c r="A25" s="3" t="s">
        <v>21</v>
      </c>
      <c r="B25" s="13"/>
      <c r="C25" s="1"/>
      <c r="D25" s="1"/>
      <c r="E25" s="1"/>
    </row>
    <row r="26" spans="1:5" ht="13.8" customHeight="1" x14ac:dyDescent="0.3">
      <c r="A26" s="3" t="s">
        <v>22</v>
      </c>
      <c r="B26" s="13"/>
      <c r="C26" s="4" t="s">
        <v>30</v>
      </c>
      <c r="D26" s="12">
        <f>(ROUNDUP((B18-500)/(1250),0)+1)*2</f>
        <v>0</v>
      </c>
      <c r="E26" s="1"/>
    </row>
    <row r="27" spans="1:5" ht="13.8" customHeight="1" x14ac:dyDescent="0.3">
      <c r="A27" s="3" t="s">
        <v>62</v>
      </c>
      <c r="B27" s="13"/>
      <c r="C27" s="4" t="s">
        <v>30</v>
      </c>
      <c r="D27" s="4" t="str">
        <f>IF(B25="130 mm för vagnsbult","Inga",(IF(B14="Iveco Daily","50503-00",(IF(B14="VW Transporter","50503-00",(IF(B14="Toyota Hiace/Dyna","50503-00",(IF(B14="Nissan Cabstar","50503-00",(IF(B14="Andre","?","50493-00")))))))))))</f>
        <v>50493-00</v>
      </c>
      <c r="E27" s="1"/>
    </row>
    <row r="28" spans="1:5" ht="13.8" customHeight="1" x14ac:dyDescent="0.3">
      <c r="A28" s="3" t="s">
        <v>63</v>
      </c>
      <c r="B28" s="13"/>
      <c r="C28" s="4" t="s">
        <v>30</v>
      </c>
      <c r="D28" s="12">
        <f>Blad1!G75</f>
        <v>0</v>
      </c>
      <c r="E28" s="1"/>
    </row>
    <row r="29" spans="1:5" ht="13.8" customHeight="1" x14ac:dyDescent="0.3">
      <c r="A29" s="3" t="s">
        <v>23</v>
      </c>
      <c r="B29" s="13"/>
      <c r="C29" s="1"/>
      <c r="D29" s="1"/>
      <c r="E29" s="1"/>
    </row>
    <row r="30" spans="1:5" ht="13.8" customHeight="1" x14ac:dyDescent="0.3">
      <c r="A30" s="3" t="s">
        <v>24</v>
      </c>
      <c r="B30" s="13"/>
      <c r="C30" s="1"/>
      <c r="D30" s="1"/>
      <c r="E30" s="1"/>
    </row>
    <row r="31" spans="1:5" ht="13.8" customHeight="1" x14ac:dyDescent="0.3">
      <c r="A31" s="3" t="s">
        <v>25</v>
      </c>
      <c r="B31" s="13"/>
      <c r="C31" s="1"/>
      <c r="D31" s="1"/>
      <c r="E31" s="1"/>
    </row>
    <row r="32" spans="1:5" ht="13.8" customHeight="1" x14ac:dyDescent="0.3">
      <c r="A32" s="3" t="s">
        <v>26</v>
      </c>
      <c r="B32" s="13"/>
      <c r="C32" s="1"/>
      <c r="D32" s="1"/>
      <c r="E32" s="1"/>
    </row>
    <row r="33" spans="1:5" ht="13.8" customHeight="1" x14ac:dyDescent="0.3">
      <c r="A33" s="3" t="s">
        <v>27</v>
      </c>
      <c r="B33" s="13"/>
      <c r="C33" s="1"/>
      <c r="D33" s="1"/>
      <c r="E33" s="1"/>
    </row>
    <row r="34" spans="1:5" ht="13.8" customHeight="1" x14ac:dyDescent="0.3">
      <c r="A34" s="3" t="s">
        <v>28</v>
      </c>
      <c r="B34" s="13"/>
      <c r="C34" s="1"/>
      <c r="D34" s="1"/>
      <c r="E34" s="1"/>
    </row>
    <row r="35" spans="1:5" ht="13.8" customHeight="1" x14ac:dyDescent="0.3">
      <c r="A35" s="3" t="s">
        <v>29</v>
      </c>
      <c r="B35" s="13"/>
      <c r="C35" s="14" t="str">
        <f>IF(B25="60 mm","Kan ej användas vid 60 mm förhöjningsbalk"," ")</f>
        <v xml:space="preserve"> </v>
      </c>
      <c r="D35" s="1"/>
      <c r="E35" s="1"/>
    </row>
    <row r="36" spans="1:5" ht="13.8" customHeight="1" x14ac:dyDescent="0.3">
      <c r="A36" s="1"/>
      <c r="B36" s="1"/>
      <c r="C36" s="1"/>
      <c r="D36" s="1"/>
      <c r="E36" s="1"/>
    </row>
    <row r="37" spans="1:5" ht="13.8" customHeight="1" x14ac:dyDescent="0.3">
      <c r="A37" s="1"/>
      <c r="B37" s="1"/>
      <c r="C37" s="1"/>
      <c r="D37" s="1"/>
      <c r="E37" s="1"/>
    </row>
    <row r="38" spans="1:5" ht="13.8" customHeight="1" x14ac:dyDescent="0.3">
      <c r="A38" s="1"/>
      <c r="B38" s="1"/>
      <c r="C38" s="1"/>
      <c r="D38" s="1"/>
      <c r="E38" s="1"/>
    </row>
    <row r="39" spans="1:5" ht="13.8" customHeight="1" x14ac:dyDescent="0.3">
      <c r="A39" s="1"/>
      <c r="B39" s="1"/>
      <c r="C39" s="1"/>
      <c r="D39" s="1"/>
      <c r="E39" s="1"/>
    </row>
    <row r="40" spans="1:5" ht="13.8" customHeight="1" x14ac:dyDescent="0.3">
      <c r="A40" s="1"/>
      <c r="B40" s="1"/>
      <c r="C40" s="1"/>
      <c r="D40" s="1"/>
      <c r="E40" s="1"/>
    </row>
    <row r="41" spans="1:5" ht="13.8" customHeight="1" x14ac:dyDescent="0.3">
      <c r="A41" s="1"/>
      <c r="B41" s="1"/>
      <c r="C41" s="1"/>
      <c r="D41" s="1"/>
      <c r="E41" s="1"/>
    </row>
    <row r="42" spans="1:5" ht="13.8" customHeight="1" x14ac:dyDescent="0.3">
      <c r="A42" s="1"/>
      <c r="B42" s="1"/>
      <c r="C42" s="1"/>
      <c r="D42" s="1"/>
      <c r="E42" s="1"/>
    </row>
    <row r="43" spans="1:5" ht="13.8" customHeight="1" x14ac:dyDescent="0.3">
      <c r="A43" s="1"/>
      <c r="B43" s="1"/>
      <c r="C43" s="1"/>
      <c r="D43" s="1"/>
      <c r="E43" s="1"/>
    </row>
    <row r="44" spans="1:5" ht="13.8" customHeight="1" x14ac:dyDescent="0.3">
      <c r="A44" s="1"/>
      <c r="B44" s="1"/>
      <c r="C44" s="1"/>
      <c r="D44" s="1"/>
      <c r="E44" s="1"/>
    </row>
    <row r="45" spans="1:5" ht="13.8" customHeight="1" x14ac:dyDescent="0.3">
      <c r="A45" s="1"/>
      <c r="B45" s="1"/>
      <c r="C45" s="1"/>
      <c r="D45" s="1"/>
      <c r="E45" s="1"/>
    </row>
    <row r="46" spans="1:5" ht="13.8" customHeight="1" x14ac:dyDescent="0.3">
      <c r="A46" s="1"/>
      <c r="B46" s="1"/>
      <c r="C46" s="1"/>
      <c r="D46" s="1"/>
      <c r="E46" s="1"/>
    </row>
    <row r="47" spans="1:5" ht="13.8" customHeight="1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</sheetData>
  <mergeCells count="8">
    <mergeCell ref="B9:D10"/>
    <mergeCell ref="A9:A10"/>
    <mergeCell ref="B3:D3"/>
    <mergeCell ref="B4:D4"/>
    <mergeCell ref="B5:D5"/>
    <mergeCell ref="B6:D6"/>
    <mergeCell ref="B7:D7"/>
    <mergeCell ref="B8:D8"/>
  </mergeCells>
  <dataValidations count="12">
    <dataValidation type="list" allowBlank="1" showInputMessage="1" showErrorMessage="1" sqref="B3:D3" xr:uid="{5BA72AAF-352F-45A7-972B-ABA380087CAA}">
      <formula1>"Beställning,Förfrågan"</formula1>
    </dataValidation>
    <dataValidation type="list" allowBlank="1" showInputMessage="1" showErrorMessage="1" prompt="Bilmärke måste anges" sqref="B14" xr:uid="{42784704-27B8-4415-9C8E-5710B8354F11}">
      <formula1>"Citroén Jumper, Fiat Ducato, Ford Transit, Iveco Daily, MB Sprinter, Nissan NV400, Opel Movano, Peugeot Boxer, Renault Master, VW Crafter, VW Transporter, Övriga"</formula1>
    </dataValidation>
    <dataValidation type="list" allowBlank="1" showInputMessage="1" showErrorMessage="1" sqref="B15" xr:uid="{6787D22E-A38D-4A61-8E3E-C1B86DFAE60E}">
      <formula1>"DH,EH"</formula1>
    </dataValidation>
    <dataValidation type="list" allowBlank="1" showInputMessage="1" showErrorMessage="1" sqref="B16" xr:uid="{0DC90B93-B164-4B6C-AFF6-ECC5B2BC1EBB}">
      <formula1>"L1,L2,L25,L3,L4,L5"</formula1>
    </dataValidation>
    <dataValidation type="list" allowBlank="1" showInputMessage="1" showErrorMessage="1" sqref="B20" xr:uid="{44834B83-2B34-4949-90C0-80224851137A}">
      <formula1>"300,400"</formula1>
    </dataValidation>
    <dataValidation type="list" allowBlank="1" showInputMessage="1" showErrorMessage="1" sqref="B21" xr:uid="{8767F73C-018C-4838-B96A-DE4719F9DB85}">
      <formula1>"Båge-1900,Båge-2060,Båge-2160,Rak,Breddad Båge,Smalad Båge"</formula1>
    </dataValidation>
    <dataValidation type="list" allowBlank="1" showInputMessage="1" showErrorMessage="1" sqref="B25" xr:uid="{AD97ECC4-E57F-4B35-933D-FF8E5E7B6804}">
      <formula1>"Ingen,60 mm,80 mm,100 mm,130 mm"</formula1>
    </dataValidation>
    <dataValidation type="list" allowBlank="1" showInputMessage="1" showErrorMessage="1" sqref="B27" xr:uid="{BB8B08E4-D000-478A-945F-DAE503534F0D}">
      <formula1>"Inga, Universall (50493),Iveco (50503)"</formula1>
    </dataValidation>
    <dataValidation type="list" allowBlank="1" showInputMessage="1" showErrorMessage="1" sqref="B29:B32 B35" xr:uid="{9D074637-DBCB-4384-980F-5A13D961E94C}">
      <formula1>"Ja,Nej"</formula1>
    </dataValidation>
    <dataValidation type="list" allowBlank="1" showInputMessage="1" showErrorMessage="1" sqref="B33" xr:uid="{B65961A5-B1AC-4CFB-904F-F4FC79815166}">
      <formula1>"Nej,Aluminium,Plyfa"</formula1>
    </dataValidation>
    <dataValidation type="list" allowBlank="1" showInputMessage="1" showErrorMessage="1" sqref="B34" xr:uid="{DEAFD96A-1867-4580-9597-070B33DD093A}">
      <formula1>"Nej,Enkelhjul,Dubbelhjul"</formula1>
    </dataValidation>
    <dataValidation type="whole" allowBlank="1" showInputMessage="1" showErrorMessage="1" prompt="Maxhöjd båge 1400 mm" sqref="B22" xr:uid="{87A34EED-BADE-4A45-A57A-AD29C2ACCD6B}">
      <formula1>400</formula1>
      <formula2>1800</formula2>
    </dataValidation>
  </dataValidations>
  <pageMargins left="0.70866141732283472" right="0.19685039370078741" top="1.6141732283464567" bottom="0.59055118110236227" header="0.70866141732283472" footer="0.31496062992125984"/>
  <pageSetup paperSize="9" orientation="portrait" horizontalDpi="1200" verticalDpi="1200" r:id="rId1"/>
  <headerFooter>
    <oddHeader>&amp;L&amp;G</oddHeader>
    <oddFooter>&amp;L&amp;"Arial,Fet"2018-12-05&amp;R&amp;G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6B059-455E-4E19-820D-057E36AF2D04}">
  <dimension ref="A1:O75"/>
  <sheetViews>
    <sheetView workbookViewId="0">
      <selection activeCell="H9" sqref="H9"/>
    </sheetView>
  </sheetViews>
  <sheetFormatPr defaultRowHeight="14.4" x14ac:dyDescent="0.3"/>
  <cols>
    <col min="1" max="1" width="15.88671875" customWidth="1"/>
  </cols>
  <sheetData>
    <row r="1" spans="1:15" ht="15" customHeight="1" x14ac:dyDescent="0.3">
      <c r="A1" s="5" t="s">
        <v>32</v>
      </c>
      <c r="B1" s="6" t="s">
        <v>33</v>
      </c>
      <c r="C1" s="7" t="s">
        <v>34</v>
      </c>
      <c r="D1" s="7">
        <v>3000</v>
      </c>
      <c r="E1" s="6">
        <v>8</v>
      </c>
      <c r="F1" s="8"/>
      <c r="G1" s="8" t="b">
        <f>IF(Startsida!$B$14="Citroén Jumper",IF(Startsida!$B$15="EH",IF(Startsida!$B$16="L1",IF(Startsida!$B$17=3000,E1,0))))</f>
        <v>0</v>
      </c>
      <c r="H1" s="8"/>
      <c r="I1" s="9">
        <v>4</v>
      </c>
      <c r="J1" s="8"/>
      <c r="K1" s="8" t="b">
        <f>IF(Startsida!$B$14="Citroén Jumper",IF(Startsida!$B$15="EH",IF(Startsida!$B$16="L1",IF(Startsida!$B$17=3000,I1,0))))</f>
        <v>0</v>
      </c>
      <c r="L1" s="8"/>
      <c r="M1" s="10">
        <v>2800</v>
      </c>
      <c r="N1" s="8"/>
      <c r="O1" s="8" t="b">
        <f>IF(Startsida!$B$14="Citroén Jumper",IF(Startsida!$B$15="EH",IF(Startsida!$B$16="L1",IF(Startsida!$B$17=3000,M1,0))))</f>
        <v>0</v>
      </c>
    </row>
    <row r="2" spans="1:15" ht="15" customHeight="1" x14ac:dyDescent="0.3">
      <c r="A2" s="5" t="s">
        <v>32</v>
      </c>
      <c r="B2" s="6" t="s">
        <v>33</v>
      </c>
      <c r="C2" s="7" t="s">
        <v>35</v>
      </c>
      <c r="D2" s="7">
        <v>3450</v>
      </c>
      <c r="E2" s="6">
        <v>10</v>
      </c>
      <c r="F2" s="8"/>
      <c r="G2" s="8" t="b">
        <f>IF(Startsida!$B$14="Citroén Jumper",IF(Startsida!$B$15="EH",IF(Startsida!$B$16="L2",IF(Startsida!$B$17=3450,E2,0))))</f>
        <v>0</v>
      </c>
      <c r="H2" s="8"/>
      <c r="I2" s="9">
        <v>4</v>
      </c>
      <c r="J2" s="8"/>
      <c r="K2" s="8" t="b">
        <f>IF(Startsida!$B$14="Citroén Jumper",IF(Startsida!$B$15="EH",IF(Startsida!$B$16="L2",IF(Startsida!$B$17=3450,I2,0))))</f>
        <v>0</v>
      </c>
      <c r="L2" s="8"/>
      <c r="M2" s="10">
        <v>3300</v>
      </c>
      <c r="N2" s="8"/>
      <c r="O2" s="8" t="b">
        <f>IF(Startsida!$B$14="Citroén Jumper",IF(Startsida!$B$15="EH",IF(Startsida!$B$16="L2",IF(Startsida!$B$17=3450,M2,0))))</f>
        <v>0</v>
      </c>
    </row>
    <row r="3" spans="1:15" ht="15" customHeight="1" x14ac:dyDescent="0.3">
      <c r="A3" s="5" t="s">
        <v>32</v>
      </c>
      <c r="B3" s="6" t="s">
        <v>33</v>
      </c>
      <c r="C3" s="7" t="s">
        <v>36</v>
      </c>
      <c r="D3" s="7">
        <v>4035</v>
      </c>
      <c r="E3" s="6">
        <v>10</v>
      </c>
      <c r="F3" s="8"/>
      <c r="G3" s="8" t="b">
        <f>IF(Startsida!$B$14="Citroén Jumper",IF(Startsida!$B$15="EH",IF(Startsida!$B$16="L3",IF(Startsida!$B$17=4035,E3,0))))</f>
        <v>0</v>
      </c>
      <c r="H3" s="8"/>
      <c r="I3" s="9">
        <v>5</v>
      </c>
      <c r="J3" s="8"/>
      <c r="K3" s="8" t="b">
        <f>IF(Startsida!$B$14="Citroén Jumper",IF(Startsida!$B$15="EH",IF(Startsida!$B$16="L3",IF(Startsida!$B$17=4035,I3,0))))</f>
        <v>0</v>
      </c>
      <c r="L3" s="8"/>
      <c r="M3" s="10">
        <v>3800</v>
      </c>
      <c r="N3" s="8"/>
      <c r="O3" s="8" t="b">
        <f>IF(Startsida!$B$14="Citroén Jumper",IF(Startsida!$B$15="EH",IF(Startsida!$B$16="L3",IF(Startsida!$B$17=4035,M3,0))))</f>
        <v>0</v>
      </c>
    </row>
    <row r="4" spans="1:15" ht="15" customHeight="1" x14ac:dyDescent="0.3">
      <c r="A4" s="5" t="s">
        <v>32</v>
      </c>
      <c r="B4" s="6" t="s">
        <v>33</v>
      </c>
      <c r="C4" s="7" t="s">
        <v>37</v>
      </c>
      <c r="D4" s="7">
        <v>4035</v>
      </c>
      <c r="E4" s="6">
        <v>12</v>
      </c>
      <c r="F4" s="8"/>
      <c r="G4" s="8" t="b">
        <f>IF(Startsida!$B$14="Citroén Jumper",IF(Startsida!$B$15="EH",IF(Startsida!$B$16="L4",IF(Startsida!$B$17=4035,E4,0))))</f>
        <v>0</v>
      </c>
      <c r="H4" s="8"/>
      <c r="I4" s="9">
        <v>6</v>
      </c>
      <c r="J4" s="8"/>
      <c r="K4" s="8" t="b">
        <f>IF(Startsida!$B$14="Citroén Jumper",IF(Startsida!$B$15="EH",IF(Startsida!$B$16="L4",IF(Startsida!$B$17=4035,I4,0))))</f>
        <v>0</v>
      </c>
      <c r="L4" s="8"/>
      <c r="M4" s="10">
        <v>4200</v>
      </c>
      <c r="N4" s="8"/>
      <c r="O4" s="8" t="b">
        <f>IF(Startsida!$B$14="Citroén Jumper",IF(Startsida!$B$15="EH",IF(Startsida!$B$16="L4",IF(Startsida!$B$17=4035,M4,0))))</f>
        <v>0</v>
      </c>
    </row>
    <row r="5" spans="1:15" ht="15" customHeight="1" x14ac:dyDescent="0.3">
      <c r="A5" s="5" t="s">
        <v>32</v>
      </c>
      <c r="B5" s="7" t="s">
        <v>38</v>
      </c>
      <c r="C5" s="7" t="s">
        <v>35</v>
      </c>
      <c r="D5" s="7">
        <v>3450</v>
      </c>
      <c r="E5" s="6">
        <v>8</v>
      </c>
      <c r="F5" s="8"/>
      <c r="G5" s="8" t="b">
        <f>IF(Startsida!$B$14="Citroén Jumper",IF(Startsida!$B$15="DH",IF(Startsida!$B$16="L2",IF(Startsida!$B$17=3450,E5,0))))</f>
        <v>0</v>
      </c>
      <c r="H5" s="8"/>
      <c r="I5" s="9">
        <v>3</v>
      </c>
      <c r="J5" s="8"/>
      <c r="K5" s="8" t="b">
        <f>IF(Startsida!$B$14="Citroén Jumper",IF(Startsida!$B$15="DH",IF(Startsida!$B$16="L2",IF(Startsida!$B$17=3450,I5,0))))</f>
        <v>0</v>
      </c>
      <c r="L5" s="8"/>
      <c r="M5" s="10">
        <v>2400</v>
      </c>
      <c r="N5" s="8"/>
      <c r="O5" s="8" t="b">
        <f>IF(Startsida!$B$14="Citroén Jumper",IF(Startsida!$B$15="DH",IF(Startsida!$B$16="L2",IF(Startsida!$B$17=3450,M5,0))))</f>
        <v>0</v>
      </c>
    </row>
    <row r="6" spans="1:15" ht="15" customHeight="1" x14ac:dyDescent="0.3">
      <c r="A6" s="5" t="s">
        <v>32</v>
      </c>
      <c r="B6" s="7" t="s">
        <v>38</v>
      </c>
      <c r="C6" s="7" t="s">
        <v>36</v>
      </c>
      <c r="D6" s="7">
        <v>4035</v>
      </c>
      <c r="E6" s="6">
        <v>8</v>
      </c>
      <c r="F6" s="8"/>
      <c r="G6" s="8" t="b">
        <f>IF(Startsida!$B$14="Citroén Jumper",IF(Startsida!$B$15="DH",IF(Startsida!$B$16="L3",IF(Startsida!$B$17=4035,E6,0))))</f>
        <v>0</v>
      </c>
      <c r="H6" s="8"/>
      <c r="I6" s="9">
        <v>5</v>
      </c>
      <c r="J6" s="8"/>
      <c r="K6" s="8" t="b">
        <f>IF(Startsida!$B$14="Citroén Jumper",IF(Startsida!$B$15="DH",IF(Startsida!$B$16="L3",IF(Startsida!$B$17=4035,I6,0))))</f>
        <v>0</v>
      </c>
      <c r="L6" s="8"/>
      <c r="M6" s="10">
        <v>3000</v>
      </c>
      <c r="N6" s="8"/>
      <c r="O6" s="8" t="b">
        <f>IF(Startsida!$B$14="Citroén Jumper",IF(Startsida!$B$15="DH",IF(Startsida!$B$16="L3",IF(Startsida!$B$17=4035,M6,0))))</f>
        <v>0</v>
      </c>
    </row>
    <row r="7" spans="1:15" ht="15" customHeight="1" x14ac:dyDescent="0.3">
      <c r="A7" s="5" t="s">
        <v>32</v>
      </c>
      <c r="B7" s="7" t="s">
        <v>38</v>
      </c>
      <c r="C7" s="7" t="s">
        <v>37</v>
      </c>
      <c r="D7" s="7">
        <v>4035</v>
      </c>
      <c r="E7" s="6">
        <v>10</v>
      </c>
      <c r="F7" s="8"/>
      <c r="G7" s="8" t="b">
        <f>IF(Startsida!$B$14="Citroén Jumper",IF(Startsida!$B$15="DH",IF(Startsida!$B$16="L4",IF(Startsida!$B$17=4035,E7,0))))</f>
        <v>0</v>
      </c>
      <c r="H7" s="8"/>
      <c r="I7" s="9">
        <v>4</v>
      </c>
      <c r="J7" s="8"/>
      <c r="K7" s="8" t="b">
        <f>IF(Startsida!$B$14="Citroén Jumper",IF(Startsida!$B$15="DH",IF(Startsida!$B$16="L4",IF(Startsida!$B$17=4035,I7,0))))</f>
        <v>0</v>
      </c>
      <c r="L7" s="8"/>
      <c r="M7" s="10">
        <v>3300</v>
      </c>
      <c r="N7" s="8"/>
      <c r="O7" s="8" t="b">
        <f>IF(Startsida!$B$14="Citroén Jumper",IF(Startsida!$B$15="DH",IF(Startsida!$B$16="L4",IF(Startsida!$B$17=4035,M7,0))))</f>
        <v>0</v>
      </c>
    </row>
    <row r="8" spans="1:15" ht="15" customHeight="1" x14ac:dyDescent="0.3">
      <c r="A8" s="5" t="s">
        <v>39</v>
      </c>
      <c r="B8" s="6" t="s">
        <v>33</v>
      </c>
      <c r="C8" s="7" t="s">
        <v>34</v>
      </c>
      <c r="D8" s="7">
        <v>3000</v>
      </c>
      <c r="E8" s="6">
        <v>8</v>
      </c>
      <c r="F8" s="8"/>
      <c r="G8" s="8" t="b">
        <f>IF(Startsida!$B$14="Fiat Ducato",IF(Startsida!$B$15="EH",IF(Startsida!$B$16="L1",IF(Startsida!$B$17=3000,E8,0))))</f>
        <v>0</v>
      </c>
      <c r="H8" s="8"/>
      <c r="I8" s="9">
        <v>4</v>
      </c>
      <c r="J8" s="8"/>
      <c r="K8" s="8" t="b">
        <f>IF(Startsida!$B$14="Fiat Ducato",IF(Startsida!$B$15="EH",IF(Startsida!$B$16="L1",IF(Startsida!$B$17=3000,I8,0))))</f>
        <v>0</v>
      </c>
      <c r="L8" s="8"/>
      <c r="M8" s="10">
        <v>2800</v>
      </c>
      <c r="N8" s="8"/>
      <c r="O8" s="8" t="b">
        <f>IF(Startsida!$B$14="Fiat Ducato",IF(Startsida!$B$15="EH",IF(Startsida!$B$16="L1",IF(Startsida!$B$17=3000,M8,0))))</f>
        <v>0</v>
      </c>
    </row>
    <row r="9" spans="1:15" ht="15" customHeight="1" x14ac:dyDescent="0.3">
      <c r="A9" s="5" t="s">
        <v>39</v>
      </c>
      <c r="B9" s="6" t="s">
        <v>33</v>
      </c>
      <c r="C9" s="7" t="s">
        <v>35</v>
      </c>
      <c r="D9" s="7">
        <v>3450</v>
      </c>
      <c r="E9" s="6">
        <v>10</v>
      </c>
      <c r="F9" s="8"/>
      <c r="G9" s="8" t="b">
        <f>IF(Startsida!$B$14="Fiat Ducato",IF(Startsida!$B$15="EH",IF(Startsida!$B$16="L2",IF(Startsida!$B$17=3450,E9,0))))</f>
        <v>0</v>
      </c>
      <c r="H9" s="8"/>
      <c r="I9" s="9">
        <v>4</v>
      </c>
      <c r="J9" s="8"/>
      <c r="K9" s="8" t="b">
        <f>IF(Startsida!$B$14="Fiat Ducato",IF(Startsida!$B$15="EH",IF(Startsida!$B$16="L2",IF(Startsida!$B$17=3450,I9,0))))</f>
        <v>0</v>
      </c>
      <c r="L9" s="8"/>
      <c r="M9" s="10">
        <v>3300</v>
      </c>
      <c r="N9" s="8"/>
      <c r="O9" s="8" t="b">
        <f>IF(Startsida!$B$14="Fiat Ducato",IF(Startsida!$B$15="EH",IF(Startsida!$B$16="L2",IF(Startsida!$B$17=3450,M9,0))))</f>
        <v>0</v>
      </c>
    </row>
    <row r="10" spans="1:15" ht="15" customHeight="1" x14ac:dyDescent="0.3">
      <c r="A10" s="5" t="s">
        <v>39</v>
      </c>
      <c r="B10" s="6" t="s">
        <v>33</v>
      </c>
      <c r="C10" s="7" t="s">
        <v>36</v>
      </c>
      <c r="D10" s="7">
        <v>4035</v>
      </c>
      <c r="E10" s="6">
        <v>10</v>
      </c>
      <c r="F10" s="8"/>
      <c r="G10" s="8" t="b">
        <f>IF(Startsida!$B$14="Fiat Ducato",IF(Startsida!$B$15="EH",IF(Startsida!$B$16="L3",IF(Startsida!$B$17=4035,E10,0))))</f>
        <v>0</v>
      </c>
      <c r="H10" s="8"/>
      <c r="I10" s="9">
        <v>5</v>
      </c>
      <c r="J10" s="8"/>
      <c r="K10" s="8" t="b">
        <f>IF(Startsida!$B$14="Fiat Ducato",IF(Startsida!$B$15="EH",IF(Startsida!$B$16="L3",IF(Startsida!$B$17=4035,I10,0))))</f>
        <v>0</v>
      </c>
      <c r="L10" s="8"/>
      <c r="M10" s="10">
        <v>3800</v>
      </c>
      <c r="N10" s="8"/>
      <c r="O10" s="8" t="b">
        <f>IF(Startsida!$B$14="Fiat Ducato",IF(Startsida!$B$15="EH",IF(Startsida!$B$16="L3",IF(Startsida!$B$17=4035,M10,0))))</f>
        <v>0</v>
      </c>
    </row>
    <row r="11" spans="1:15" ht="15" customHeight="1" x14ac:dyDescent="0.3">
      <c r="A11" s="5" t="s">
        <v>39</v>
      </c>
      <c r="B11" s="6" t="s">
        <v>33</v>
      </c>
      <c r="C11" s="7" t="s">
        <v>37</v>
      </c>
      <c r="D11" s="7">
        <v>4035</v>
      </c>
      <c r="E11" s="6">
        <v>12</v>
      </c>
      <c r="F11" s="8"/>
      <c r="G11" s="8" t="b">
        <f>IF(Startsida!$B$14="Fiat Ducato",IF(Startsida!$B$15="EH",IF(Startsida!$B$16="L4",IF(Startsida!$B$17=4035,E11,0))))</f>
        <v>0</v>
      </c>
      <c r="H11" s="8"/>
      <c r="I11" s="9">
        <v>6</v>
      </c>
      <c r="J11" s="8"/>
      <c r="K11" s="8" t="b">
        <f>IF(Startsida!$B$14="Fiat Ducato",IF(Startsida!$B$15="EH",IF(Startsida!$B$16="L4",IF(Startsida!$B$17=4035,I11,0))))</f>
        <v>0</v>
      </c>
      <c r="L11" s="8"/>
      <c r="M11" s="10">
        <v>4200</v>
      </c>
      <c r="N11" s="8"/>
      <c r="O11" s="8" t="b">
        <f>IF(Startsida!$B$14="Fiat Ducato",IF(Startsida!$B$15="EH",IF(Startsida!$B$16="L4",IF(Startsida!$B$17=4035,M11,0))))</f>
        <v>0</v>
      </c>
    </row>
    <row r="12" spans="1:15" ht="15" customHeight="1" x14ac:dyDescent="0.3">
      <c r="A12" s="5" t="s">
        <v>39</v>
      </c>
      <c r="B12" s="7" t="s">
        <v>38</v>
      </c>
      <c r="C12" s="7" t="s">
        <v>35</v>
      </c>
      <c r="D12" s="7">
        <v>3450</v>
      </c>
      <c r="E12" s="6">
        <v>8</v>
      </c>
      <c r="F12" s="8"/>
      <c r="G12" s="8" t="b">
        <f>IF(Startsida!$B$14="Fiat Ducato",IF(Startsida!$B$15="DH",IF(Startsida!$B$16="L2",IF(Startsida!$B$17=3450,E12,0))))</f>
        <v>0</v>
      </c>
      <c r="H12" s="8"/>
      <c r="I12" s="9">
        <v>3</v>
      </c>
      <c r="J12" s="8"/>
      <c r="K12" s="8" t="b">
        <f>IF(Startsida!$B$14="Fiat Ducato",IF(Startsida!$B$15="DH",IF(Startsida!$B$16="L2",IF(Startsida!$B$17=3450,I12,0))))</f>
        <v>0</v>
      </c>
      <c r="L12" s="8"/>
      <c r="M12" s="10">
        <v>2400</v>
      </c>
      <c r="N12" s="8"/>
      <c r="O12" s="8" t="b">
        <f>IF(Startsida!$B$14="Fiat Ducato",IF(Startsida!$B$15="DH",IF(Startsida!$B$16="L2",IF(Startsida!$B$17=3450,M12,0))))</f>
        <v>0</v>
      </c>
    </row>
    <row r="13" spans="1:15" ht="15" customHeight="1" x14ac:dyDescent="0.3">
      <c r="A13" s="5" t="s">
        <v>39</v>
      </c>
      <c r="B13" s="7" t="s">
        <v>38</v>
      </c>
      <c r="C13" s="7" t="s">
        <v>36</v>
      </c>
      <c r="D13" s="7">
        <v>4035</v>
      </c>
      <c r="E13" s="6">
        <v>8</v>
      </c>
      <c r="F13" s="8"/>
      <c r="G13" s="8" t="b">
        <f>IF(Startsida!$B$14="Fiat Ducato",IF(Startsida!$B$15="DH",IF(Startsida!$B$16="L3",IF(Startsida!$B$17=4035,E13,0))))</f>
        <v>0</v>
      </c>
      <c r="H13" s="8"/>
      <c r="I13" s="9">
        <v>5</v>
      </c>
      <c r="J13" s="8"/>
      <c r="K13" s="8" t="b">
        <f>IF(Startsida!$B$14="Fiat Ducato",IF(Startsida!$B$15="DH",IF(Startsida!$B$16="L3",IF(Startsida!$B$17=4035,I13,0))))</f>
        <v>0</v>
      </c>
      <c r="L13" s="8"/>
      <c r="M13" s="10">
        <v>3000</v>
      </c>
      <c r="N13" s="8"/>
      <c r="O13" s="8" t="b">
        <f>IF(Startsida!$B$14="Fiat Ducato",IF(Startsida!$B$15="DH",IF(Startsida!$B$16="L3",IF(Startsida!$B$17=4035,M13,0))))</f>
        <v>0</v>
      </c>
    </row>
    <row r="14" spans="1:15" ht="15" customHeight="1" x14ac:dyDescent="0.3">
      <c r="A14" s="5" t="s">
        <v>39</v>
      </c>
      <c r="B14" s="7" t="s">
        <v>38</v>
      </c>
      <c r="C14" s="7" t="s">
        <v>37</v>
      </c>
      <c r="D14" s="7">
        <v>4035</v>
      </c>
      <c r="E14" s="6">
        <v>10</v>
      </c>
      <c r="F14" s="8"/>
      <c r="G14" s="8" t="b">
        <f>IF(Startsida!$B$14="Fiat Ducato",IF(Startsida!$B$15="DH",IF(Startsida!$B$16="L4",IF(Startsida!$B$17=4035,E14,0))))</f>
        <v>0</v>
      </c>
      <c r="H14" s="8"/>
      <c r="I14" s="9">
        <v>4</v>
      </c>
      <c r="J14" s="8"/>
      <c r="K14" s="8" t="b">
        <f>IF(Startsida!$B$14="Fiat Ducato",IF(Startsida!$B$15="DH",IF(Startsida!$B$16="L4",IF(Startsida!$B$17=4035,I14,0))))</f>
        <v>0</v>
      </c>
      <c r="L14" s="8"/>
      <c r="M14" s="10">
        <v>3300</v>
      </c>
      <c r="N14" s="8"/>
      <c r="O14" s="8" t="b">
        <f>IF(Startsida!$B$14="Fiat Ducato",IF(Startsida!$B$15="DH",IF(Startsida!$B$16="L4",IF(Startsida!$B$17=4035,M14,0))))</f>
        <v>0</v>
      </c>
    </row>
    <row r="15" spans="1:15" ht="15" customHeight="1" x14ac:dyDescent="0.3">
      <c r="A15" s="5" t="s">
        <v>40</v>
      </c>
      <c r="B15" s="6" t="s">
        <v>33</v>
      </c>
      <c r="C15" s="7" t="s">
        <v>34</v>
      </c>
      <c r="D15" s="7">
        <v>3137</v>
      </c>
      <c r="E15" s="6">
        <v>10</v>
      </c>
      <c r="F15" s="8"/>
      <c r="G15" s="8" t="b">
        <f>IF(Startsida!$B$14="Ford Transit",IF(Startsida!$B$15="EH",IF(Startsida!$B$16="L1",IF(Startsida!$B$17=3137,E15,0))))</f>
        <v>0</v>
      </c>
      <c r="H15" s="8"/>
      <c r="I15" s="9">
        <v>5</v>
      </c>
      <c r="J15" s="8"/>
      <c r="K15" s="8" t="b">
        <f>IF(Startsida!$B$14="Ford Transit",IF(Startsida!$B$15="EH",IF(Startsida!$B$16="L1",IF(Startsida!$B$17=3137,I15,0))))</f>
        <v>0</v>
      </c>
      <c r="L15" s="8"/>
      <c r="M15" s="10">
        <v>3000</v>
      </c>
      <c r="N15" s="8"/>
      <c r="O15" s="8" t="b">
        <f>IF(Startsida!$B$14="Ford Transit",IF(Startsida!$B$15="EH",IF(Startsida!$B$16="L1",IF(Startsida!$B$17=3137,M15,0))))</f>
        <v>0</v>
      </c>
    </row>
    <row r="16" spans="1:15" ht="15" customHeight="1" x14ac:dyDescent="0.3">
      <c r="A16" s="5" t="s">
        <v>40</v>
      </c>
      <c r="B16" s="6" t="s">
        <v>33</v>
      </c>
      <c r="C16" s="7" t="s">
        <v>41</v>
      </c>
      <c r="D16" s="7">
        <v>3504</v>
      </c>
      <c r="E16" s="6">
        <v>10</v>
      </c>
      <c r="F16" s="8"/>
      <c r="G16" s="8" t="b">
        <f>IF(Startsida!$B$14="Ford Transit",IF(Startsida!$B$15="EH",IF(Startsida!$B$16="L2",IF(Startsida!$B$17=3504,E16,0))))</f>
        <v>0</v>
      </c>
      <c r="H16" s="8"/>
      <c r="I16" s="9">
        <v>4</v>
      </c>
      <c r="J16" s="8"/>
      <c r="K16" s="8" t="b">
        <f>IF(Startsida!$B$14="Ford Transit",IF(Startsida!$B$15="EH",IF(Startsida!$B$16="L2",IF(Startsida!$B$17=3504,I16,0))))</f>
        <v>0</v>
      </c>
      <c r="L16" s="8"/>
      <c r="M16" s="10">
        <v>3350</v>
      </c>
      <c r="N16" s="8"/>
      <c r="O16" s="8" t="b">
        <f>IF(Startsida!$B$14="Ford Transit",IF(Startsida!$B$15="EH",IF(Startsida!$B$16="L2",IF(Startsida!$B$17=3504,M16,0))))</f>
        <v>0</v>
      </c>
    </row>
    <row r="17" spans="1:15" ht="15" customHeight="1" x14ac:dyDescent="0.3">
      <c r="A17" s="5" t="s">
        <v>40</v>
      </c>
      <c r="B17" s="6" t="s">
        <v>33</v>
      </c>
      <c r="C17" s="7" t="s">
        <v>42</v>
      </c>
      <c r="D17" s="7">
        <v>3954</v>
      </c>
      <c r="E17" s="6">
        <v>14</v>
      </c>
      <c r="F17" s="8"/>
      <c r="G17" s="8" t="b">
        <f>IF(Startsida!$B$14="Ford Transit",IF(Startsida!$B$15="EH",IF(Startsida!$B$16="L3",IF(Startsida!$B$17=3954,E17,0))))</f>
        <v>0</v>
      </c>
      <c r="H17" s="8"/>
      <c r="I17" s="9">
        <v>5</v>
      </c>
      <c r="J17" s="8"/>
      <c r="K17" s="8" t="b">
        <f>IF(Startsida!$B$14="Ford Transit",IF(Startsida!$B$15="EH",IF(Startsida!$B$16="L3",IF(Startsida!$B$17=3954,I17,0))))</f>
        <v>0</v>
      </c>
      <c r="L17" s="8"/>
      <c r="M17" s="10">
        <v>3800</v>
      </c>
      <c r="N17" s="8"/>
      <c r="O17" s="8" t="b">
        <f>IF(Startsida!$B$14="Ford Transit",IF(Startsida!$B$15="EH",IF(Startsida!$B$16="L3",IF(Startsida!$B$17=3954,M17,0))))</f>
        <v>0</v>
      </c>
    </row>
    <row r="18" spans="1:15" ht="15" customHeight="1" x14ac:dyDescent="0.3">
      <c r="A18" s="5" t="s">
        <v>40</v>
      </c>
      <c r="B18" s="6" t="s">
        <v>33</v>
      </c>
      <c r="C18" s="7" t="s">
        <v>43</v>
      </c>
      <c r="D18" s="7">
        <v>3954</v>
      </c>
      <c r="E18" s="6">
        <v>16</v>
      </c>
      <c r="F18" s="8"/>
      <c r="G18" s="8" t="b">
        <f>IF(Startsida!$B$14="Ford Transit",IF(Startsida!$B$15="EH",IF(Startsida!$B$16="L4",IF(Startsida!$B$17=3954,E18,0))))</f>
        <v>0</v>
      </c>
      <c r="H18" s="8"/>
      <c r="I18" s="9">
        <v>6</v>
      </c>
      <c r="J18" s="8"/>
      <c r="K18" s="8" t="b">
        <f>IF(Startsida!$B$14="Ford Transit",IF(Startsida!$B$15="EH",IF(Startsida!$B$16="L4",IF(Startsida!$B$17=3954,I18,0))))</f>
        <v>0</v>
      </c>
      <c r="L18" s="8"/>
      <c r="M18" s="10">
        <v>4350</v>
      </c>
      <c r="N18" s="8"/>
      <c r="O18" s="8" t="b">
        <f>IF(Startsida!$B$14="Ford Transit",IF(Startsida!$B$15="EH",IF(Startsida!$B$16="L4",IF(Startsida!$B$17=3954,M18,0))))</f>
        <v>0</v>
      </c>
    </row>
    <row r="19" spans="1:15" ht="15" customHeight="1" x14ac:dyDescent="0.3">
      <c r="A19" s="5" t="s">
        <v>40</v>
      </c>
      <c r="B19" s="6" t="s">
        <v>33</v>
      </c>
      <c r="C19" s="7" t="s">
        <v>44</v>
      </c>
      <c r="D19" s="7">
        <v>4522</v>
      </c>
      <c r="E19" s="6" t="s">
        <v>45</v>
      </c>
      <c r="F19" s="8"/>
      <c r="G19" s="8" t="b">
        <f>IF(Startsida!$B$14="Ford Transit",IF(Startsida!$B$15="EH",IF(Startsida!$B$16="L5",IF(Startsida!$B$17=4522,E19,0))))</f>
        <v>0</v>
      </c>
      <c r="H19" s="8"/>
      <c r="I19" s="9" t="s">
        <v>45</v>
      </c>
      <c r="J19" s="8"/>
      <c r="K19" s="8" t="b">
        <f>IF(Startsida!$B$14="Ford Transit",IF(Startsida!$B$15="EH",IF(Startsida!$B$16="L5",IF(Startsida!$B$17=4522,I19,0))))</f>
        <v>0</v>
      </c>
      <c r="L19" s="8"/>
      <c r="M19" s="10">
        <v>5350</v>
      </c>
      <c r="N19" s="8"/>
      <c r="O19" s="8" t="b">
        <f>IF(Startsida!$B$14="Ford Transit",IF(Startsida!$B$15="EH",IF(Startsida!$B$16="L5",IF(Startsida!$B$17=4522,M19,0))))</f>
        <v>0</v>
      </c>
    </row>
    <row r="20" spans="1:15" ht="15" customHeight="1" x14ac:dyDescent="0.3">
      <c r="A20" s="5" t="s">
        <v>40</v>
      </c>
      <c r="B20" s="7" t="s">
        <v>38</v>
      </c>
      <c r="C20" s="7" t="s">
        <v>41</v>
      </c>
      <c r="D20" s="7">
        <v>3504</v>
      </c>
      <c r="E20" s="6">
        <v>8</v>
      </c>
      <c r="F20" s="8"/>
      <c r="G20" s="8" t="b">
        <f>IF(Startsida!$B$14="Ford Transit",IF(Startsida!$B$15="DH",IF(Startsida!$B$16="L2",IF(Startsida!$B$17=3504,E20,0))))</f>
        <v>0</v>
      </c>
      <c r="H20" s="8"/>
      <c r="I20" s="9">
        <v>3</v>
      </c>
      <c r="J20" s="8"/>
      <c r="K20" s="8" t="b">
        <f>IF(Startsida!$B$14="Ford Transit",IF(Startsida!$B$15="DH",IF(Startsida!$B$16="L2",IF(Startsida!$B$17=3504,I20,0))))</f>
        <v>0</v>
      </c>
      <c r="L20" s="8"/>
      <c r="M20" s="10">
        <v>2600</v>
      </c>
      <c r="N20" s="8"/>
      <c r="O20" s="8" t="b">
        <f>IF(Startsida!$B$14="Ford Transit",IF(Startsida!$B$15="DH",IF(Startsida!$B$16="L2",IF(Startsida!$B$17=3504,M20,0))))</f>
        <v>0</v>
      </c>
    </row>
    <row r="21" spans="1:15" ht="15" customHeight="1" x14ac:dyDescent="0.3">
      <c r="A21" s="5" t="s">
        <v>40</v>
      </c>
      <c r="B21" s="7" t="s">
        <v>38</v>
      </c>
      <c r="C21" s="7" t="s">
        <v>42</v>
      </c>
      <c r="D21" s="7">
        <v>3954</v>
      </c>
      <c r="E21" s="6">
        <v>8</v>
      </c>
      <c r="F21" s="8"/>
      <c r="G21" s="8" t="b">
        <f>IF(Startsida!$B$14="Ford Transit",IF(Startsida!$B$15="DH",IF(Startsida!$B$16="L3",IF(Startsida!$B$17=3954,E21,0))))</f>
        <v>0</v>
      </c>
      <c r="H21" s="8"/>
      <c r="I21" s="9">
        <v>4</v>
      </c>
      <c r="J21" s="8"/>
      <c r="K21" s="8" t="b">
        <f>IF(Startsida!$B$14="Ford Transit",IF(Startsida!$B$15="DH",IF(Startsida!$B$16="L3",IF(Startsida!$B$17=3954,I21,0))))</f>
        <v>0</v>
      </c>
      <c r="L21" s="8"/>
      <c r="M21" s="10">
        <v>3000</v>
      </c>
      <c r="N21" s="8"/>
      <c r="O21" s="8" t="b">
        <f>IF(Startsida!$B$14="Ford Transit",IF(Startsida!$B$15="DH",IF(Startsida!$B$16="L3",IF(Startsida!$B$17=3954,M21,0))))</f>
        <v>0</v>
      </c>
    </row>
    <row r="22" spans="1:15" ht="15" customHeight="1" x14ac:dyDescent="0.3">
      <c r="A22" s="5" t="s">
        <v>40</v>
      </c>
      <c r="B22" s="7" t="s">
        <v>38</v>
      </c>
      <c r="C22" s="7" t="s">
        <v>43</v>
      </c>
      <c r="D22" s="7">
        <v>3954</v>
      </c>
      <c r="E22" s="6">
        <v>8</v>
      </c>
      <c r="F22" s="8"/>
      <c r="G22" s="8" t="b">
        <f>IF(Startsida!$B$14="Ford Transit",IF(Startsida!$B$15="DH",IF(Startsida!$B$16="L4",IF(Startsida!$B$17=3954,E22,0))))</f>
        <v>0</v>
      </c>
      <c r="H22" s="8"/>
      <c r="I22" s="9">
        <v>4</v>
      </c>
      <c r="J22" s="8"/>
      <c r="K22" s="8" t="b">
        <f>IF(Startsida!$B$14="Ford Transit",IF(Startsida!$B$15="DH",IF(Startsida!$B$16="L4",IF(Startsida!$B$17=3954,I22,0))))</f>
        <v>0</v>
      </c>
      <c r="L22" s="8"/>
      <c r="M22" s="10">
        <v>3350</v>
      </c>
      <c r="N22" s="8"/>
      <c r="O22" s="8" t="b">
        <f>IF(Startsida!$B$14="Ford Transit",IF(Startsida!$B$15="DH",IF(Startsida!$B$16="L4",IF(Startsida!$B$17=3954,M22,0))))</f>
        <v>0</v>
      </c>
    </row>
    <row r="23" spans="1:15" ht="15" customHeight="1" x14ac:dyDescent="0.3">
      <c r="A23" s="5" t="s">
        <v>40</v>
      </c>
      <c r="B23" s="7" t="s">
        <v>38</v>
      </c>
      <c r="C23" s="7" t="s">
        <v>44</v>
      </c>
      <c r="D23" s="7">
        <v>4522</v>
      </c>
      <c r="E23" s="6">
        <v>16</v>
      </c>
      <c r="F23" s="8"/>
      <c r="G23" s="8" t="b">
        <f>IF(Startsida!$B$14="Ford Transit",IF(Startsida!$B$15="DH",IF(Startsida!$B$16="L5",IF(Startsida!$B$17=4522,E23,0))))</f>
        <v>0</v>
      </c>
      <c r="H23" s="8"/>
      <c r="I23" s="9">
        <v>6</v>
      </c>
      <c r="J23" s="8"/>
      <c r="K23" s="8" t="b">
        <f>IF(Startsida!$B$14="Ford Transit",IF(Startsida!$B$15="DH",IF(Startsida!$B$16="L5",IF(Startsida!$B$17=4522,I23,0))))</f>
        <v>0</v>
      </c>
      <c r="L23" s="8"/>
      <c r="M23" s="10">
        <v>4350</v>
      </c>
      <c r="N23" s="8"/>
      <c r="O23" s="8" t="b">
        <f>IF(Startsida!$B$14="Ford Transit",IF(Startsida!$B$15="DH",IF(Startsida!$B$16="L5",IF(Startsida!$B$17=4522,M23,0))))</f>
        <v>0</v>
      </c>
    </row>
    <row r="24" spans="1:15" ht="15" customHeight="1" x14ac:dyDescent="0.3">
      <c r="A24" s="11" t="s">
        <v>46</v>
      </c>
      <c r="B24" s="6" t="s">
        <v>33</v>
      </c>
      <c r="C24" s="11"/>
      <c r="D24" s="6">
        <v>3000</v>
      </c>
      <c r="E24" s="6">
        <v>8</v>
      </c>
      <c r="F24" s="8"/>
      <c r="G24" s="8" t="b">
        <f>IF(Startsida!$B$14="Iveco Daily",IF(Startsida!$B$15="EH",IF(Startsida!$B$17=3000,E24,0)))</f>
        <v>0</v>
      </c>
      <c r="H24" s="8"/>
      <c r="I24" s="9">
        <v>4</v>
      </c>
      <c r="J24" s="8"/>
      <c r="K24" s="8" t="b">
        <f>IF(Startsida!$B$14="Iveco Daily",IF(Startsida!$B$15="EH",IF(Startsida!$B$17=3000,I24,0)))</f>
        <v>0</v>
      </c>
      <c r="L24" s="8"/>
      <c r="M24" s="10">
        <v>2900</v>
      </c>
      <c r="N24" s="8"/>
      <c r="O24" s="8" t="b">
        <f>IF(Startsida!$B$14="Iveco Daily",IF(Startsida!$B$15="EH",IF(Startsida!$B$17=3000,M24,0)))</f>
        <v>0</v>
      </c>
    </row>
    <row r="25" spans="1:15" ht="15" customHeight="1" x14ac:dyDescent="0.3">
      <c r="A25" s="11" t="s">
        <v>46</v>
      </c>
      <c r="B25" s="6" t="s">
        <v>33</v>
      </c>
      <c r="C25" s="11"/>
      <c r="D25" s="6">
        <v>3450</v>
      </c>
      <c r="E25" s="6">
        <v>10</v>
      </c>
      <c r="F25" s="8"/>
      <c r="G25" s="8" t="b">
        <f>IF(Startsida!$B$14="Iveco Daily",IF(Startsida!$B$15="EH",IF(Startsida!$B$17=3450,E25,0)))</f>
        <v>0</v>
      </c>
      <c r="H25" s="8"/>
      <c r="I25" s="9">
        <v>5</v>
      </c>
      <c r="J25" s="8"/>
      <c r="K25" s="8" t="b">
        <f>IF(Startsida!$B$14="Iveco Daily",IF(Startsida!$B$15="EH",IF(Startsida!$B$17=3450,I25,0)))</f>
        <v>0</v>
      </c>
      <c r="L25" s="8"/>
      <c r="M25" s="10">
        <v>3800</v>
      </c>
      <c r="N25" s="8"/>
      <c r="O25" s="8" t="b">
        <f>IF(Startsida!$B$14="Iveco Daily",IF(Startsida!$B$15="EH",IF(Startsida!$B$17=3450,M25,0)))</f>
        <v>0</v>
      </c>
    </row>
    <row r="26" spans="1:15" ht="15" customHeight="1" x14ac:dyDescent="0.3">
      <c r="A26" s="11" t="s">
        <v>46</v>
      </c>
      <c r="B26" s="6" t="s">
        <v>33</v>
      </c>
      <c r="C26" s="11"/>
      <c r="D26" s="6">
        <v>3750</v>
      </c>
      <c r="E26" s="6">
        <v>12</v>
      </c>
      <c r="F26" s="8"/>
      <c r="G26" s="8" t="b">
        <f>IF(Startsida!$B$14="Iveco Daily",IF(Startsida!$B$15="EH",IF(Startsida!$B$17=3750,E26,0)))</f>
        <v>0</v>
      </c>
      <c r="H26" s="8"/>
      <c r="I26" s="9">
        <v>6</v>
      </c>
      <c r="J26" s="8"/>
      <c r="K26" s="8" t="b">
        <f>IF(Startsida!$B$14="Iveco Daily",IF(Startsida!$B$15="EH",IF(Startsida!$B$17=3750,I26,0)))</f>
        <v>0</v>
      </c>
      <c r="L26" s="8"/>
      <c r="M26" s="10">
        <v>4350</v>
      </c>
      <c r="N26" s="8"/>
      <c r="O26" s="8" t="b">
        <f>IF(Startsida!$B$14="Iveco Daily",IF(Startsida!$B$15="EH",IF(Startsida!$B$17=3750,M26,0)))</f>
        <v>0</v>
      </c>
    </row>
    <row r="27" spans="1:15" ht="15" customHeight="1" x14ac:dyDescent="0.3">
      <c r="A27" s="11" t="s">
        <v>46</v>
      </c>
      <c r="B27" s="7" t="s">
        <v>33</v>
      </c>
      <c r="C27" s="11"/>
      <c r="D27" s="6">
        <v>4100</v>
      </c>
      <c r="E27" s="6">
        <v>12</v>
      </c>
      <c r="F27" s="8"/>
      <c r="G27" s="8" t="b">
        <f>IF(Startsida!$B$14="Iveco Daily",IF(Startsida!$B$15="EH",IF(Startsida!$B$17=4100,E27,0)))</f>
        <v>0</v>
      </c>
      <c r="H27" s="8"/>
      <c r="I27" s="9">
        <v>6</v>
      </c>
      <c r="J27" s="8"/>
      <c r="K27" s="8" t="b">
        <f>IF(Startsida!$B$14="Iveco Daily",IF(Startsida!$B$15="EH",IF(Startsida!$B$17=4100,I27,0)))</f>
        <v>0</v>
      </c>
      <c r="L27" s="8"/>
      <c r="M27" s="10">
        <v>4350</v>
      </c>
      <c r="N27" s="8"/>
      <c r="O27" s="8" t="b">
        <f>IF(Startsida!$B$14="Iveco Daily",IF(Startsida!$B$15="EH",IF(Startsida!$B$17=4100,M27,0)))</f>
        <v>0</v>
      </c>
    </row>
    <row r="28" spans="1:15" ht="15" customHeight="1" x14ac:dyDescent="0.3">
      <c r="A28" s="11" t="s">
        <v>46</v>
      </c>
      <c r="B28" s="7" t="s">
        <v>38</v>
      </c>
      <c r="C28" s="11"/>
      <c r="D28" s="6">
        <v>3450</v>
      </c>
      <c r="E28" s="6">
        <v>8</v>
      </c>
      <c r="F28" s="8"/>
      <c r="G28" s="8" t="b">
        <f>IF(Startsida!$B$14="Iveco Daily",IF(Startsida!$B$15="DH",IF(Startsida!$B$17=3450,E28,0)))</f>
        <v>0</v>
      </c>
      <c r="H28" s="8"/>
      <c r="I28" s="9">
        <v>5</v>
      </c>
      <c r="J28" s="8"/>
      <c r="K28" s="8" t="b">
        <f>IF(Startsida!$B$14="Iveco Daily",IF(Startsida!$B$15="DH",IF(Startsida!$B$17=3450,I28,0)))</f>
        <v>0</v>
      </c>
      <c r="L28" s="8"/>
      <c r="M28" s="10">
        <v>3000</v>
      </c>
      <c r="N28" s="8"/>
      <c r="O28" s="8" t="b">
        <f>IF(Startsida!$B$14="Iveco Daily",IF(Startsida!$B$15="DH",IF(Startsida!$B$17=3450,M28,0)))</f>
        <v>0</v>
      </c>
    </row>
    <row r="29" spans="1:15" ht="15" customHeight="1" x14ac:dyDescent="0.3">
      <c r="A29" s="11" t="s">
        <v>46</v>
      </c>
      <c r="B29" s="7" t="s">
        <v>38</v>
      </c>
      <c r="C29" s="11"/>
      <c r="D29" s="6">
        <v>3750</v>
      </c>
      <c r="E29" s="6">
        <v>10</v>
      </c>
      <c r="F29" s="8"/>
      <c r="G29" s="8" t="b">
        <f>IF(Startsida!$B$14="Iveco Daily",IF(Startsida!$B$15="DH",IF(Startsida!$B$17=3750,E29,0)))</f>
        <v>0</v>
      </c>
      <c r="H29" s="8"/>
      <c r="I29" s="9">
        <v>5</v>
      </c>
      <c r="J29" s="8"/>
      <c r="K29" s="8" t="b">
        <f>IF(Startsida!$B$14="Iveco Daily",IF(Startsida!$B$15="DH",IF(Startsida!$B$17=3750,I29,0)))</f>
        <v>0</v>
      </c>
      <c r="L29" s="8"/>
      <c r="M29" s="10">
        <v>3650</v>
      </c>
      <c r="N29" s="8"/>
      <c r="O29" s="8" t="b">
        <f>IF(Startsida!$B$14="Iveco Daily",IF(Startsida!$B$15="DH",IF(Startsida!$B$17=3750,M29,0)))</f>
        <v>0</v>
      </c>
    </row>
    <row r="30" spans="1:15" ht="15" customHeight="1" x14ac:dyDescent="0.3">
      <c r="A30" s="11" t="s">
        <v>46</v>
      </c>
      <c r="B30" s="7" t="s">
        <v>38</v>
      </c>
      <c r="C30" s="11"/>
      <c r="D30" s="6">
        <v>4100</v>
      </c>
      <c r="E30" s="6">
        <v>10</v>
      </c>
      <c r="F30" s="8"/>
      <c r="G30" s="8" t="b">
        <f>IF(Startsida!$B$14="Iveco Daily",IF(Startsida!$B$15="DH",IF(Startsida!$B$17=4100,E30,0)))</f>
        <v>0</v>
      </c>
      <c r="H30" s="8"/>
      <c r="I30" s="9">
        <v>5</v>
      </c>
      <c r="J30" s="8"/>
      <c r="K30" s="8" t="b">
        <f>IF(Startsida!$B$14="Iveco Daily",IF(Startsida!$B$15="DH",IF(Startsida!$B$17=4100,I30,0)))</f>
        <v>0</v>
      </c>
      <c r="L30" s="8"/>
      <c r="M30" s="10">
        <v>3650</v>
      </c>
      <c r="N30" s="8"/>
      <c r="O30" s="8" t="b">
        <f>IF(Startsida!$B$14="Iveco Daily",IF(Startsida!$B$15="DH",IF(Startsida!$B$17=4100,M30,0)))</f>
        <v>0</v>
      </c>
    </row>
    <row r="31" spans="1:15" ht="15" customHeight="1" x14ac:dyDescent="0.3">
      <c r="A31" s="11" t="s">
        <v>47</v>
      </c>
      <c r="B31" s="6" t="s">
        <v>33</v>
      </c>
      <c r="C31" s="11"/>
      <c r="D31" s="6">
        <v>3250</v>
      </c>
      <c r="E31" s="6">
        <v>10</v>
      </c>
      <c r="F31" s="8"/>
      <c r="G31" s="8" t="b">
        <f>IF(Startsida!$B$14="MB Sprinter",IF(Startsida!$B$15="EH",IF(Startsida!$B$17=3250,E31,0)))</f>
        <v>0</v>
      </c>
      <c r="H31" s="8"/>
      <c r="I31" s="9">
        <v>5</v>
      </c>
      <c r="J31" s="8"/>
      <c r="K31" s="8" t="b">
        <f>IF(Startsida!$B$14="MB Sprinter",IF(Startsida!$B$15="EH",IF(Startsida!$B$17=3250,I31,0)))</f>
        <v>0</v>
      </c>
      <c r="L31" s="8"/>
      <c r="M31" s="10">
        <v>3000</v>
      </c>
      <c r="N31" s="8"/>
      <c r="O31" s="8" t="b">
        <f>IF(Startsida!$B$14="MB Sprinter",IF(Startsida!$B$15="EH",IF(Startsida!$B$17=3250,M31,0)))</f>
        <v>0</v>
      </c>
    </row>
    <row r="32" spans="1:15" ht="15" customHeight="1" x14ac:dyDescent="0.3">
      <c r="A32" s="11" t="s">
        <v>47</v>
      </c>
      <c r="B32" s="6" t="s">
        <v>33</v>
      </c>
      <c r="C32" s="11"/>
      <c r="D32" s="6">
        <v>3665</v>
      </c>
      <c r="E32" s="6">
        <v>10</v>
      </c>
      <c r="F32" s="8"/>
      <c r="G32" s="8" t="b">
        <f>IF(Startsida!$B$14="MB Sprinter",IF(Startsida!$B$15="EH",IF(Startsida!$B$17=3665,E32,0)))</f>
        <v>0</v>
      </c>
      <c r="H32" s="8"/>
      <c r="I32" s="9">
        <v>5</v>
      </c>
      <c r="J32" s="8"/>
      <c r="K32" s="8" t="b">
        <f>IF(Startsida!$B$14="MB Sprinter",IF(Startsida!$B$15="EH",IF(Startsida!$B$17=3665,I32,0)))</f>
        <v>0</v>
      </c>
      <c r="L32" s="8"/>
      <c r="M32" s="10">
        <v>3500</v>
      </c>
      <c r="N32" s="8"/>
      <c r="O32" s="8" t="b">
        <f>IF(Startsida!$B$14="MB Sprinter",IF(Startsida!$B$15="EH",IF(Startsida!$B$17=3665,M32,0)))</f>
        <v>0</v>
      </c>
    </row>
    <row r="33" spans="1:15" ht="15" customHeight="1" x14ac:dyDescent="0.3">
      <c r="A33" s="11" t="s">
        <v>47</v>
      </c>
      <c r="B33" s="6" t="s">
        <v>33</v>
      </c>
      <c r="C33" s="11"/>
      <c r="D33" s="6">
        <v>4325</v>
      </c>
      <c r="E33" s="6">
        <v>12</v>
      </c>
      <c r="F33" s="8"/>
      <c r="G33" s="8" t="b">
        <f>IF(Startsida!$B$14="MB Sprinter",IF(Startsida!$B$15="EH",IF(Startsida!$B$17=4325,E33,0)))</f>
        <v>0</v>
      </c>
      <c r="H33" s="8"/>
      <c r="I33" s="9">
        <v>6</v>
      </c>
      <c r="J33" s="8"/>
      <c r="K33" s="8" t="b">
        <f>IF(Startsida!$B$14="MB Sprinter",IF(Startsida!$B$15="EH",IF(Startsida!$B$17=4325,I33,0)))</f>
        <v>0</v>
      </c>
      <c r="L33" s="8"/>
      <c r="M33" s="10">
        <v>4350</v>
      </c>
      <c r="N33" s="8"/>
      <c r="O33" s="8" t="b">
        <f>IF(Startsida!$B$14="MB Sprinter",IF(Startsida!$B$15="EH",IF(Startsida!$B$17=4325,M33,0)))</f>
        <v>0</v>
      </c>
    </row>
    <row r="34" spans="1:15" ht="15" customHeight="1" x14ac:dyDescent="0.3">
      <c r="A34" s="11" t="s">
        <v>47</v>
      </c>
      <c r="B34" s="7" t="s">
        <v>38</v>
      </c>
      <c r="C34" s="11"/>
      <c r="D34" s="6">
        <v>3250</v>
      </c>
      <c r="E34" s="6">
        <v>8</v>
      </c>
      <c r="F34" s="8"/>
      <c r="G34" s="8" t="b">
        <f>IF(Startsida!$B$14="MB Sprinter",IF(Startsida!$B$15="DH",IF(Startsida!$B$17=3250,E34,0)))</f>
        <v>0</v>
      </c>
      <c r="H34" s="8"/>
      <c r="I34" s="9">
        <v>3</v>
      </c>
      <c r="J34" s="8"/>
      <c r="K34" s="8" t="b">
        <f>IF(Startsida!$B$14="MB Sprinter",IF(Startsida!$B$15="DH",IF(Startsida!$B$17=3250,I34,0)))</f>
        <v>0</v>
      </c>
      <c r="L34" s="8"/>
      <c r="M34" s="10">
        <v>2150</v>
      </c>
      <c r="N34" s="8"/>
      <c r="O34" s="8" t="b">
        <f>IF(Startsida!$B$14="MB Sprinter",IF(Startsida!$B$15="DH",IF(Startsida!$B$17=3250,M34,0)))</f>
        <v>0</v>
      </c>
    </row>
    <row r="35" spans="1:15" ht="15" customHeight="1" x14ac:dyDescent="0.3">
      <c r="A35" s="11" t="s">
        <v>47</v>
      </c>
      <c r="B35" s="7" t="s">
        <v>38</v>
      </c>
      <c r="C35" s="11"/>
      <c r="D35" s="6">
        <v>3665</v>
      </c>
      <c r="E35" s="6">
        <v>8</v>
      </c>
      <c r="F35" s="8"/>
      <c r="G35" s="8" t="b">
        <f>IF(Startsida!$B$14="MB Sprinter",IF(Startsida!$B$15="DH",IF(Startsida!$B$17=3665,E35,0)))</f>
        <v>0</v>
      </c>
      <c r="H35" s="8"/>
      <c r="I35" s="9">
        <v>3</v>
      </c>
      <c r="J35" s="8"/>
      <c r="K35" s="8" t="b">
        <f>IF(Startsida!$B$14="MB Sprinter",IF(Startsida!$B$15="DH",IF(Startsida!$B$17=3665,I35,0)))</f>
        <v>0</v>
      </c>
      <c r="L35" s="8"/>
      <c r="M35" s="10">
        <v>2700</v>
      </c>
      <c r="N35" s="8"/>
      <c r="O35" s="8" t="b">
        <f>IF(Startsida!$B$14="MB Sprinter",IF(Startsida!$B$15="DH",IF(Startsida!$B$17=3665,M35,0)))</f>
        <v>0</v>
      </c>
    </row>
    <row r="36" spans="1:15" ht="15" customHeight="1" x14ac:dyDescent="0.3">
      <c r="A36" s="11" t="s">
        <v>47</v>
      </c>
      <c r="B36" s="7" t="s">
        <v>38</v>
      </c>
      <c r="C36" s="11"/>
      <c r="D36" s="6">
        <v>4325</v>
      </c>
      <c r="E36" s="6">
        <v>10</v>
      </c>
      <c r="F36" s="8"/>
      <c r="G36" s="8" t="b">
        <f>IF(Startsida!$B$14="MB Sprinter",IF(Startsida!$B$15="DH",IF(Startsida!$B$17=4325,E36,0)))</f>
        <v>0</v>
      </c>
      <c r="H36" s="8"/>
      <c r="I36" s="9">
        <v>5</v>
      </c>
      <c r="J36" s="8"/>
      <c r="K36" s="8" t="b">
        <f>IF(Startsida!$B$14="MB Sprinter",IF(Startsida!$B$15="DH",IF(Startsida!$B$17=4325,I36,0)))</f>
        <v>0</v>
      </c>
      <c r="L36" s="8"/>
      <c r="M36" s="10">
        <v>3500</v>
      </c>
      <c r="N36" s="8"/>
      <c r="O36" s="8" t="b">
        <f>IF(Startsida!$B$14="MB Sprinter",IF(Startsida!$B$15="DH",IF(Startsida!$B$17=4325,M36,0)))</f>
        <v>0</v>
      </c>
    </row>
    <row r="37" spans="1:15" ht="15" customHeight="1" x14ac:dyDescent="0.3">
      <c r="A37" s="11" t="s">
        <v>48</v>
      </c>
      <c r="B37" s="6" t="s">
        <v>33</v>
      </c>
      <c r="C37" s="6" t="s">
        <v>41</v>
      </c>
      <c r="D37" s="6">
        <v>3682</v>
      </c>
      <c r="E37" s="6">
        <v>12</v>
      </c>
      <c r="F37" s="8"/>
      <c r="G37" s="8" t="b">
        <f>IF(Startsida!$B$14="Nissan NV400",IF(Startsida!$B$15="EH",IF(Startsida!$B$16="L2",IF(Startsida!$B$17=3682,E37,0))))</f>
        <v>0</v>
      </c>
      <c r="H37" s="8"/>
      <c r="I37" s="9">
        <v>4</v>
      </c>
      <c r="J37" s="8"/>
      <c r="K37" s="8" t="b">
        <f>IF(Startsida!$B$14="Nissan NV400",IF(Startsida!$B$15="EH",IF(Startsida!$B$16="L2",IF(Startsida!$B$17=3682,I37,0))))</f>
        <v>0</v>
      </c>
      <c r="L37" s="8"/>
      <c r="M37" s="10">
        <v>3400</v>
      </c>
      <c r="N37" s="8"/>
      <c r="O37" s="8" t="b">
        <f>IF(Startsida!$B$14="Nissan NV400",IF(Startsida!$B$15="EH",IF(Startsida!$B$16="L2",IF(Startsida!$B$17=3682,M37,0))))</f>
        <v>0</v>
      </c>
    </row>
    <row r="38" spans="1:15" ht="15" customHeight="1" x14ac:dyDescent="0.3">
      <c r="A38" s="11" t="s">
        <v>48</v>
      </c>
      <c r="B38" s="6" t="s">
        <v>33</v>
      </c>
      <c r="C38" s="6" t="s">
        <v>49</v>
      </c>
      <c r="D38" s="6">
        <v>4006</v>
      </c>
      <c r="E38" s="6" t="s">
        <v>45</v>
      </c>
      <c r="F38" s="8"/>
      <c r="G38" s="8" t="b">
        <f>IF(Startsida!$B$14="Nissan NV400",IF(Startsida!$B$15="EH",IF(Startsida!$B$16="L25",IF(Startsida!$B$17=4006,E38,0))))</f>
        <v>0</v>
      </c>
      <c r="H38" s="8"/>
      <c r="I38" s="9" t="s">
        <v>45</v>
      </c>
      <c r="J38" s="8"/>
      <c r="K38" s="8" t="b">
        <f>IF(Startsida!$B$14="Nissan NV400",IF(Startsida!$B$15="EH",IF(Startsida!$B$16="L25",IF(Startsida!$B$17=4006,I38,0))))</f>
        <v>0</v>
      </c>
      <c r="L38" s="8"/>
      <c r="M38" s="10" t="s">
        <v>45</v>
      </c>
      <c r="N38" s="8"/>
      <c r="O38" s="8" t="b">
        <f>IF(Startsida!$B$14="Nissan NV400",IF(Startsida!$B$15="EH",IF(Startsida!$B$16="L25",IF(Startsida!$B$17=4006,M38,0))))</f>
        <v>0</v>
      </c>
    </row>
    <row r="39" spans="1:15" ht="15" customHeight="1" x14ac:dyDescent="0.3">
      <c r="A39" s="11" t="s">
        <v>48</v>
      </c>
      <c r="B39" s="6" t="s">
        <v>33</v>
      </c>
      <c r="C39" s="6" t="s">
        <v>42</v>
      </c>
      <c r="D39" s="6">
        <v>4332</v>
      </c>
      <c r="E39" s="6">
        <v>14</v>
      </c>
      <c r="F39" s="8"/>
      <c r="G39" s="8" t="b">
        <f>IF(Startsida!$B$14="Nissan NV400",IF(Startsida!$B$15="EH",IF(Startsida!$B$16="L3",IF(Startsida!$B$17=4332,E39,0))))</f>
        <v>0</v>
      </c>
      <c r="H39" s="8"/>
      <c r="I39" s="9">
        <v>6</v>
      </c>
      <c r="J39" s="8"/>
      <c r="K39" s="8" t="b">
        <f>IF(Startsida!$B$14="Nissan NV400",IF(Startsida!$B$15="EH",IF(Startsida!$B$16="L3",IF(Startsida!$B$17=4332,I39,0))))</f>
        <v>0</v>
      </c>
      <c r="L39" s="8"/>
      <c r="M39" s="10">
        <v>4050</v>
      </c>
      <c r="N39" s="8"/>
      <c r="O39" s="8" t="b">
        <f>IF(Startsida!$B$14="Nissan NV400",IF(Startsida!$B$15="EH",IF(Startsida!$B$16="L3",IF(Startsida!$B$17=4332,M39,0))))</f>
        <v>0</v>
      </c>
    </row>
    <row r="40" spans="1:15" ht="15" customHeight="1" x14ac:dyDescent="0.3">
      <c r="A40" s="11" t="s">
        <v>48</v>
      </c>
      <c r="B40" s="6" t="s">
        <v>50</v>
      </c>
      <c r="C40" s="6" t="s">
        <v>36</v>
      </c>
      <c r="D40" s="6">
        <v>3682</v>
      </c>
      <c r="E40" s="6" t="s">
        <v>45</v>
      </c>
      <c r="F40" s="8"/>
      <c r="G40" s="8" t="b">
        <f>IF(Startsida!$B$14="Nissan NV400",IF(Startsida!$B$15="EH",IF(Startsida!$B$16="L3",IF(Startsida!$B$17=3682,E40,0))))</f>
        <v>0</v>
      </c>
      <c r="H40" s="8"/>
      <c r="I40" s="9" t="s">
        <v>45</v>
      </c>
      <c r="J40" s="8"/>
      <c r="K40" s="8" t="b">
        <f>IF(Startsida!$B$14="Nissan NV400",IF(Startsida!$B$15="EH",IF(Startsida!$B$16="L3",IF(Startsida!$B$17=3682,I40,0))))</f>
        <v>0</v>
      </c>
      <c r="L40" s="8"/>
      <c r="M40" s="10" t="s">
        <v>45</v>
      </c>
      <c r="N40" s="8"/>
      <c r="O40" s="8" t="b">
        <f>IF(Startsida!$B$14="Nissan NV400",IF(Startsida!$B$15="EH",IF(Startsida!$B$16="L3",IF(Startsida!$B$17=3682,M40,0))))</f>
        <v>0</v>
      </c>
    </row>
    <row r="41" spans="1:15" ht="15" customHeight="1" x14ac:dyDescent="0.3">
      <c r="A41" s="11" t="s">
        <v>48</v>
      </c>
      <c r="B41" s="6" t="s">
        <v>51</v>
      </c>
      <c r="C41" s="6" t="s">
        <v>43</v>
      </c>
      <c r="D41" s="6">
        <v>4332</v>
      </c>
      <c r="E41" s="6">
        <v>14</v>
      </c>
      <c r="F41" s="8"/>
      <c r="G41" s="8" t="b">
        <f>IF(Startsida!$B$14="Nissan NV400",IF(Startsida!$B$15="EH",IF(Startsida!$B$16="L4",IF(Startsida!$B$17=4332,E41,0))))</f>
        <v>0</v>
      </c>
      <c r="H41" s="8"/>
      <c r="I41" s="9">
        <v>6</v>
      </c>
      <c r="J41" s="8"/>
      <c r="K41" s="8" t="b">
        <f>IF(Startsida!$B$14="Nissan NV400",IF(Startsida!$B$15="EH",IF(Startsida!$B$16="L4",IF(Startsida!$B$17=4332,I41,0))))</f>
        <v>0</v>
      </c>
      <c r="L41" s="8"/>
      <c r="M41" s="10">
        <v>4600</v>
      </c>
      <c r="N41" s="8"/>
      <c r="O41" s="8" t="b">
        <f>IF(Startsida!$B$14="Nissan NV400",IF(Startsida!$B$15="EH",IF(Startsida!$B$16="L4",IF(Startsida!$B$17=4332,M41,0))))</f>
        <v>0</v>
      </c>
    </row>
    <row r="42" spans="1:15" ht="15" customHeight="1" x14ac:dyDescent="0.3">
      <c r="A42" s="11" t="s">
        <v>48</v>
      </c>
      <c r="B42" s="7" t="s">
        <v>38</v>
      </c>
      <c r="C42" s="6" t="s">
        <v>41</v>
      </c>
      <c r="D42" s="6">
        <v>3682</v>
      </c>
      <c r="E42" s="6">
        <v>8</v>
      </c>
      <c r="F42" s="8"/>
      <c r="G42" s="8" t="b">
        <f>IF(Startsida!$B$14="Nissan NV400",IF(Startsida!$B$15="DH",IF(Startsida!$B$16="L2",IF(Startsida!$B$17=3682,E42,0))))</f>
        <v>0</v>
      </c>
      <c r="H42" s="8"/>
      <c r="I42" s="9">
        <v>3</v>
      </c>
      <c r="J42" s="8"/>
      <c r="K42" s="8" t="b">
        <f>IF(Startsida!$B$14="Nissan NV400",IF(Startsida!$B$15="DH",IF(Startsida!$B$16="L2",IF(Startsida!$B$17=3682,I42,0))))</f>
        <v>0</v>
      </c>
      <c r="L42" s="8"/>
      <c r="M42" s="10">
        <v>2700</v>
      </c>
      <c r="N42" s="8"/>
      <c r="O42" s="8" t="b">
        <f>IF(Startsida!$B$14="Nissan NV400",IF(Startsida!$B$15="DH",IF(Startsida!$B$16="L2",IF(Startsida!$B$17=3682,M42,0))))</f>
        <v>0</v>
      </c>
    </row>
    <row r="43" spans="1:15" ht="15" customHeight="1" x14ac:dyDescent="0.3">
      <c r="A43" s="11" t="s">
        <v>48</v>
      </c>
      <c r="B43" s="7" t="s">
        <v>52</v>
      </c>
      <c r="C43" s="6" t="s">
        <v>36</v>
      </c>
      <c r="D43" s="6">
        <v>3682</v>
      </c>
      <c r="E43" s="6" t="s">
        <v>45</v>
      </c>
      <c r="F43" s="8"/>
      <c r="G43" s="8" t="b">
        <f>IF(Startsida!$B$14="Nissan NV400",IF(Startsida!$B$15="DH",IF(Startsida!$B$16="L3",IF(Startsida!$B$17=3682,E43,0))))</f>
        <v>0</v>
      </c>
      <c r="H43" s="8"/>
      <c r="I43" s="9" t="s">
        <v>45</v>
      </c>
      <c r="J43" s="8"/>
      <c r="K43" s="8" t="b">
        <f>IF(Startsida!$B$14="Nissan NV400",IF(Startsida!$B$15="DH",IF(Startsida!$B$16="L3",IF(Startsida!$B$17=3682,I43,0))))</f>
        <v>0</v>
      </c>
      <c r="L43" s="8"/>
      <c r="M43" s="10">
        <v>3200</v>
      </c>
      <c r="N43" s="8"/>
      <c r="O43" s="8" t="b">
        <f>IF(Startsida!$B$14="Nissan NV400",IF(Startsida!$B$15="DH",IF(Startsida!$B$16="L3",IF(Startsida!$B$17=3682,M43,0))))</f>
        <v>0</v>
      </c>
    </row>
    <row r="44" spans="1:15" ht="15" customHeight="1" x14ac:dyDescent="0.3">
      <c r="A44" s="11" t="s">
        <v>48</v>
      </c>
      <c r="B44" s="7" t="s">
        <v>38</v>
      </c>
      <c r="C44" s="6" t="s">
        <v>36</v>
      </c>
      <c r="D44" s="6">
        <v>4332</v>
      </c>
      <c r="E44" s="6">
        <v>10</v>
      </c>
      <c r="F44" s="8"/>
      <c r="G44" s="8" t="b">
        <f>IF(Startsida!$B$14="Nissan NV400",IF(Startsida!$B$15="DH",IF(Startsida!$B$16="L3",IF(Startsida!$B$17=4332,E44,0))))</f>
        <v>0</v>
      </c>
      <c r="H44" s="8"/>
      <c r="I44" s="9">
        <v>4</v>
      </c>
      <c r="J44" s="8"/>
      <c r="K44" s="8" t="b">
        <f>IF(Startsida!$B$14="Nissan NV400",IF(Startsida!$B$15="DH",IF(Startsida!$B$16="L3",IF(Startsida!$B$17=4332,I44,0))))</f>
        <v>0</v>
      </c>
      <c r="L44" s="8"/>
      <c r="M44" s="10">
        <v>3300</v>
      </c>
      <c r="N44" s="8"/>
      <c r="O44" s="8" t="b">
        <f>IF(Startsida!$B$14="Nissan NV400",IF(Startsida!$B$15="DH",IF(Startsida!$B$16="L3",IF(Startsida!$B$17=4332,M44,0))))</f>
        <v>0</v>
      </c>
    </row>
    <row r="45" spans="1:15" ht="15" customHeight="1" x14ac:dyDescent="0.3">
      <c r="A45" s="11" t="s">
        <v>48</v>
      </c>
      <c r="B45" s="7" t="s">
        <v>52</v>
      </c>
      <c r="C45" s="6" t="s">
        <v>43</v>
      </c>
      <c r="D45" s="6">
        <v>4332</v>
      </c>
      <c r="E45" s="6">
        <v>12</v>
      </c>
      <c r="F45" s="8"/>
      <c r="G45" s="8" t="b">
        <f>IF(Startsida!$B$14="Nissan NV400",IF(Startsida!$B$15="DH",IF(Startsida!$B$16="L4",IF(Startsida!$B$17=4332,E45,0))))</f>
        <v>0</v>
      </c>
      <c r="H45" s="8"/>
      <c r="I45" s="9">
        <v>5</v>
      </c>
      <c r="J45" s="8"/>
      <c r="K45" s="8" t="b">
        <f>IF(Startsida!$B$14="Nissan NV400",IF(Startsida!$B$15="DH",IF(Startsida!$B$16="L4",IF(Startsida!$B$17=4332,I45,0))))</f>
        <v>0</v>
      </c>
      <c r="L45" s="8"/>
      <c r="M45" s="10">
        <v>3850</v>
      </c>
      <c r="N45" s="8"/>
      <c r="O45" s="8" t="b">
        <f>IF(Startsida!$B$14="Nissan NV400",IF(Startsida!$B$15="DH",IF(Startsida!$B$16="L4",IF(Startsida!$B$17=4332,M45,0))))</f>
        <v>0</v>
      </c>
    </row>
    <row r="46" spans="1:15" ht="15" customHeight="1" x14ac:dyDescent="0.3">
      <c r="A46" s="11" t="s">
        <v>53</v>
      </c>
      <c r="B46" s="6" t="s">
        <v>33</v>
      </c>
      <c r="C46" s="6" t="s">
        <v>54</v>
      </c>
      <c r="D46" s="6">
        <v>3682</v>
      </c>
      <c r="E46" s="6">
        <v>12</v>
      </c>
      <c r="F46" s="8"/>
      <c r="G46" s="8" t="b">
        <f>IF(Startsida!$B$14="Opel Movano",IF(Startsida!$B$15="EH",IF(Startsida!$B$16="L2",IF(Startsida!$B$17=3682,E46,0))))</f>
        <v>0</v>
      </c>
      <c r="H46" s="8"/>
      <c r="I46" s="9">
        <v>4</v>
      </c>
      <c r="J46" s="8"/>
      <c r="K46" s="8" t="b">
        <f>IF(Startsida!$B$14="Opel Movano",IF(Startsida!$B$15="EH",IF(Startsida!$B$16="L2",IF(Startsida!$B$17=3682,I46,0))))</f>
        <v>0</v>
      </c>
      <c r="L46" s="8"/>
      <c r="M46" s="10">
        <v>3400</v>
      </c>
      <c r="N46" s="8"/>
      <c r="O46" s="8" t="b">
        <f>IF(Startsida!$B$14="Opel Movano",IF(Startsida!$B$15="EH",IF(Startsida!$B$16="L2",IF(Startsida!$B$17=3682,M46,0))))</f>
        <v>0</v>
      </c>
    </row>
    <row r="47" spans="1:15" ht="15" customHeight="1" x14ac:dyDescent="0.3">
      <c r="A47" s="11" t="s">
        <v>53</v>
      </c>
      <c r="B47" s="6" t="s">
        <v>33</v>
      </c>
      <c r="C47" s="6" t="s">
        <v>55</v>
      </c>
      <c r="D47" s="6">
        <v>4006</v>
      </c>
      <c r="E47" s="6" t="s">
        <v>45</v>
      </c>
      <c r="F47" s="8"/>
      <c r="G47" s="8" t="b">
        <f>IF(Startsida!$B$14="Opel Movano",IF(Startsida!$B$15="EH",IF(Startsida!$B$16="L25",IF(Startsida!$B$17=4006,E47,0))))</f>
        <v>0</v>
      </c>
      <c r="H47" s="8"/>
      <c r="I47" s="9" t="s">
        <v>45</v>
      </c>
      <c r="J47" s="8"/>
      <c r="K47" s="8" t="b">
        <f>IF(Startsida!$B$14="Opel Movano",IF(Startsida!$B$15="EH",IF(Startsida!$B$16="L25",IF(Startsida!$B$17=4006,I47,0))))</f>
        <v>0</v>
      </c>
      <c r="L47" s="8"/>
      <c r="M47" s="10" t="s">
        <v>45</v>
      </c>
      <c r="N47" s="8"/>
      <c r="O47" s="8" t="b">
        <f>IF(Startsida!$B$14="Opel Movano",IF(Startsida!$B$15="EH",IF(Startsida!$B$16="L25",IF(Startsida!$B$17=4006,M47,0))))</f>
        <v>0</v>
      </c>
    </row>
    <row r="48" spans="1:15" ht="15" customHeight="1" x14ac:dyDescent="0.3">
      <c r="A48" s="11" t="s">
        <v>53</v>
      </c>
      <c r="B48" s="6" t="s">
        <v>33</v>
      </c>
      <c r="C48" s="6" t="s">
        <v>56</v>
      </c>
      <c r="D48" s="6">
        <v>4332</v>
      </c>
      <c r="E48" s="6">
        <v>14</v>
      </c>
      <c r="F48" s="8"/>
      <c r="G48" s="8" t="b">
        <f>IF(Startsida!$B$14="Opel Movano",IF(Startsida!$B$15="EH",IF(Startsida!$B$16="L3",IF(Startsida!$B$17=4332,E48,0))))</f>
        <v>0</v>
      </c>
      <c r="H48" s="8"/>
      <c r="I48" s="9">
        <v>6</v>
      </c>
      <c r="J48" s="8"/>
      <c r="K48" s="8" t="b">
        <f>IF(Startsida!$B$14="Opel Movano",IF(Startsida!$B$15="EH",IF(Startsida!$B$16="L3",IF(Startsida!$B$17=4332,I48,0))))</f>
        <v>0</v>
      </c>
      <c r="L48" s="8"/>
      <c r="M48" s="10">
        <v>4050</v>
      </c>
      <c r="N48" s="8"/>
      <c r="O48" s="8" t="b">
        <f>IF(Startsida!$B$14="Opel Movano",IF(Startsida!$B$15="EH",IF(Startsida!$B$16="L3",IF(Startsida!$B$17=4332,M48,0))))</f>
        <v>0</v>
      </c>
    </row>
    <row r="49" spans="1:15" ht="15" customHeight="1" x14ac:dyDescent="0.3">
      <c r="A49" s="11" t="s">
        <v>53</v>
      </c>
      <c r="B49" s="6" t="s">
        <v>51</v>
      </c>
      <c r="C49" s="6" t="s">
        <v>36</v>
      </c>
      <c r="D49" s="6">
        <v>3682</v>
      </c>
      <c r="E49" s="6" t="s">
        <v>45</v>
      </c>
      <c r="F49" s="8"/>
      <c r="G49" s="8" t="b">
        <f>IF(Startsida!$B$14="Opel Movano",IF(Startsida!$B$15="EH",IF(Startsida!$B$16="L3",IF(Startsida!$B$17=3682,E49,0))))</f>
        <v>0</v>
      </c>
      <c r="H49" s="8"/>
      <c r="I49" s="9" t="s">
        <v>45</v>
      </c>
      <c r="J49" s="8"/>
      <c r="K49" s="8" t="b">
        <f>IF(Startsida!$B$14="Opel Movano",IF(Startsida!$B$15="EH",IF(Startsida!$B$16="L3",IF(Startsida!$B$17=3682,I49,0))))</f>
        <v>0</v>
      </c>
      <c r="L49" s="8"/>
      <c r="M49" s="10" t="s">
        <v>45</v>
      </c>
      <c r="N49" s="8"/>
      <c r="O49" s="8" t="b">
        <f>IF(Startsida!$B$14="Opel Movano",IF(Startsida!$B$15="EH",IF(Startsida!$B$16="L3",IF(Startsida!$B$17=3682,M49,0))))</f>
        <v>0</v>
      </c>
    </row>
    <row r="50" spans="1:15" ht="15" customHeight="1" x14ac:dyDescent="0.3">
      <c r="A50" s="11" t="s">
        <v>53</v>
      </c>
      <c r="B50" s="6" t="s">
        <v>51</v>
      </c>
      <c r="C50" s="6" t="s">
        <v>57</v>
      </c>
      <c r="D50" s="6">
        <v>4332</v>
      </c>
      <c r="E50" s="6">
        <v>14</v>
      </c>
      <c r="F50" s="8"/>
      <c r="G50" s="8" t="b">
        <f>IF(Startsida!$B$14="Opel Movano",IF(Startsida!$B$15="EH",IF(Startsida!$B$16="L4",IF(Startsida!$B$17=4332,E50,0))))</f>
        <v>0</v>
      </c>
      <c r="H50" s="8"/>
      <c r="I50" s="9">
        <v>6</v>
      </c>
      <c r="J50" s="8"/>
      <c r="K50" s="8" t="b">
        <f>IF(Startsida!$B$14="Opel Movano",IF(Startsida!$B$15="EH",IF(Startsida!$B$16="L4",IF(Startsida!$B$17=4332,I50,0))))</f>
        <v>0</v>
      </c>
      <c r="L50" s="8"/>
      <c r="M50" s="10">
        <v>4600</v>
      </c>
      <c r="N50" s="8"/>
      <c r="O50" s="8" t="b">
        <f>IF(Startsida!$B$14="Opel Movano",IF(Startsida!$B$15="EH",IF(Startsida!$B$16="L4",IF(Startsida!$B$17=4332,M50,0))))</f>
        <v>0</v>
      </c>
    </row>
    <row r="51" spans="1:15" ht="15" customHeight="1" x14ac:dyDescent="0.3">
      <c r="A51" s="11" t="s">
        <v>53</v>
      </c>
      <c r="B51" s="7" t="s">
        <v>38</v>
      </c>
      <c r="C51" s="6" t="s">
        <v>54</v>
      </c>
      <c r="D51" s="6">
        <v>3682</v>
      </c>
      <c r="E51" s="6">
        <v>8</v>
      </c>
      <c r="F51" s="8"/>
      <c r="G51" s="8" t="b">
        <f>IF(Startsida!$B$14="Opel Movano",IF(Startsida!$B$15="DH",IF(Startsida!$B$16="L2",IF(Startsida!$B$17=3682,E51,0))))</f>
        <v>0</v>
      </c>
      <c r="H51" s="8"/>
      <c r="I51" s="9">
        <v>3</v>
      </c>
      <c r="J51" s="8"/>
      <c r="K51" s="8" t="b">
        <f>IF(Startsida!$B$14="Opel Movano",IF(Startsida!$B$15="DH",IF(Startsida!$B$16="L2",IF(Startsida!$B$17=3682,I51,0))))</f>
        <v>0</v>
      </c>
      <c r="L51" s="8"/>
      <c r="M51" s="10">
        <v>2700</v>
      </c>
      <c r="N51" s="8"/>
      <c r="O51" s="8" t="b">
        <f>IF(Startsida!$B$14="Opel Movano",IF(Startsida!$B$15="DH",IF(Startsida!$B$16="L2",IF(Startsida!$B$17=3682,M51,0))))</f>
        <v>0</v>
      </c>
    </row>
    <row r="52" spans="1:15" ht="15" customHeight="1" x14ac:dyDescent="0.3">
      <c r="A52" s="11" t="s">
        <v>53</v>
      </c>
      <c r="B52" s="7" t="s">
        <v>52</v>
      </c>
      <c r="C52" s="6" t="s">
        <v>56</v>
      </c>
      <c r="D52" s="6">
        <v>3682</v>
      </c>
      <c r="E52" s="6" t="s">
        <v>45</v>
      </c>
      <c r="F52" s="8"/>
      <c r="G52" s="8" t="b">
        <f>IF(Startsida!$B$14="Opel Movano",IF(Startsida!$B$15="DH",IF(Startsida!$B$16="L3",IF(Startsida!$B$17=3682,E52,0))))</f>
        <v>0</v>
      </c>
      <c r="H52" s="8"/>
      <c r="I52" s="9" t="s">
        <v>45</v>
      </c>
      <c r="J52" s="8"/>
      <c r="K52" s="8" t="b">
        <f>IF(Startsida!$B$14="Opel Movano",IF(Startsida!$B$15="DH",IF(Startsida!$B$16="L3",IF(Startsida!$B$17=3682,I52,0))))</f>
        <v>0</v>
      </c>
      <c r="L52" s="8"/>
      <c r="M52" s="10">
        <v>3200</v>
      </c>
      <c r="N52" s="8"/>
      <c r="O52" s="8" t="b">
        <f>IF(Startsida!$B$14="Opel Movano",IF(Startsida!$B$15="DH",IF(Startsida!$B$16="L3",IF(Startsida!$B$17=3682,M52,0))))</f>
        <v>0</v>
      </c>
    </row>
    <row r="53" spans="1:15" ht="15" customHeight="1" x14ac:dyDescent="0.3">
      <c r="A53" s="11" t="s">
        <v>53</v>
      </c>
      <c r="B53" s="7" t="s">
        <v>38</v>
      </c>
      <c r="C53" s="6" t="s">
        <v>56</v>
      </c>
      <c r="D53" s="6">
        <v>4332</v>
      </c>
      <c r="E53" s="6">
        <v>10</v>
      </c>
      <c r="F53" s="8"/>
      <c r="G53" s="8" t="b">
        <f>IF(Startsida!$B$14="Opel Movano",IF(Startsida!$B$15="DH",IF(Startsida!$B$16="L3",IF(Startsida!$B$17=4332,E53,0))))</f>
        <v>0</v>
      </c>
      <c r="H53" s="8"/>
      <c r="I53" s="9">
        <v>4</v>
      </c>
      <c r="J53" s="8"/>
      <c r="K53" s="8" t="b">
        <f>IF(Startsida!$B$14="Opel Movano",IF(Startsida!$B$15="DH",IF(Startsida!$B$16="L3",IF(Startsida!$B$17=4332,I53,0))))</f>
        <v>0</v>
      </c>
      <c r="L53" s="8"/>
      <c r="M53" s="10">
        <v>3300</v>
      </c>
      <c r="N53" s="8"/>
      <c r="O53" s="8" t="b">
        <f>IF(Startsida!$B$14="Opel Movano",IF(Startsida!$B$15="DH",IF(Startsida!$B$16="L3",IF(Startsida!$B$17=4332,M53,0))))</f>
        <v>0</v>
      </c>
    </row>
    <row r="54" spans="1:15" ht="15" customHeight="1" x14ac:dyDescent="0.3">
      <c r="A54" s="11" t="s">
        <v>53</v>
      </c>
      <c r="B54" s="7" t="s">
        <v>52</v>
      </c>
      <c r="C54" s="6" t="s">
        <v>57</v>
      </c>
      <c r="D54" s="6">
        <v>4332</v>
      </c>
      <c r="E54" s="6">
        <v>12</v>
      </c>
      <c r="F54" s="8"/>
      <c r="G54" s="8" t="b">
        <f>IF(Startsida!$B$14="Opel Movano",IF(Startsida!$B$15="DH",IF(Startsida!$B$16="L4",IF(Startsida!$B$17=4332,E54,0))))</f>
        <v>0</v>
      </c>
      <c r="H54" s="8"/>
      <c r="I54" s="9">
        <v>5</v>
      </c>
      <c r="J54" s="8"/>
      <c r="K54" s="8" t="b">
        <f>IF(Startsida!$B$14="Opel Movano",IF(Startsida!$B$15="DH",IF(Startsida!$B$16="L4",IF(Startsida!$B$17=4332,I54,0))))</f>
        <v>0</v>
      </c>
      <c r="L54" s="8"/>
      <c r="M54" s="10">
        <v>3850</v>
      </c>
      <c r="N54" s="8"/>
      <c r="O54" s="8" t="b">
        <f>IF(Startsida!$B$14="Opel Movano",IF(Startsida!$B$15="DH",IF(Startsida!$B$16="L4",IF(Startsida!$B$17=4332,M54,0))))</f>
        <v>0</v>
      </c>
    </row>
    <row r="55" spans="1:15" ht="15" customHeight="1" x14ac:dyDescent="0.3">
      <c r="A55" s="5" t="s">
        <v>58</v>
      </c>
      <c r="B55" s="6" t="s">
        <v>33</v>
      </c>
      <c r="C55" s="7" t="s">
        <v>34</v>
      </c>
      <c r="D55" s="7">
        <v>3000</v>
      </c>
      <c r="E55" s="7">
        <v>8</v>
      </c>
      <c r="F55" s="8"/>
      <c r="G55" s="8" t="b">
        <f>IF(Startsida!$B$14="Peugeot Boxer",IF(Startsida!$B$15="EH",IF(Startsida!$B$16="L1",IF(Startsida!$B$17=3000,E55,0))))</f>
        <v>0</v>
      </c>
      <c r="H55" s="8"/>
      <c r="I55" s="9">
        <v>4</v>
      </c>
      <c r="J55" s="8"/>
      <c r="K55" s="8" t="b">
        <f>IF(Startsida!$B$14="Peugeot Boxer",IF(Startsida!$B$15="EH",IF(Startsida!$B$16="L1",IF(Startsida!$B$17=3000,I55,0))))</f>
        <v>0</v>
      </c>
      <c r="L55" s="8"/>
      <c r="M55" s="10">
        <v>2800</v>
      </c>
      <c r="N55" s="8"/>
      <c r="O55" s="8" t="b">
        <f>IF(Startsida!$B$14="Peugeot Boxer",IF(Startsida!$B$15="EH",IF(Startsida!$B$16="L1",IF(Startsida!$B$17=3000,M55,0))))</f>
        <v>0</v>
      </c>
    </row>
    <row r="56" spans="1:15" ht="15" customHeight="1" x14ac:dyDescent="0.3">
      <c r="A56" s="5" t="s">
        <v>58</v>
      </c>
      <c r="B56" s="6" t="s">
        <v>33</v>
      </c>
      <c r="C56" s="7" t="s">
        <v>35</v>
      </c>
      <c r="D56" s="7">
        <v>3450</v>
      </c>
      <c r="E56" s="7">
        <v>10</v>
      </c>
      <c r="F56" s="8"/>
      <c r="G56" s="8" t="b">
        <f>IF(Startsida!$B$14="Peugeot Boxer",IF(Startsida!$B$15="EH",IF(Startsida!$B$16="L2",IF(Startsida!$B$17=3450,E56,0))))</f>
        <v>0</v>
      </c>
      <c r="H56" s="8"/>
      <c r="I56" s="9">
        <v>4</v>
      </c>
      <c r="J56" s="8"/>
      <c r="K56" s="8" t="b">
        <f>IF(Startsida!$B$14="Peugeot Boxer",IF(Startsida!$B$15="EH",IF(Startsida!$B$16="L2",IF(Startsida!$B$17=3450,I56,0))))</f>
        <v>0</v>
      </c>
      <c r="L56" s="8"/>
      <c r="M56" s="10">
        <v>3300</v>
      </c>
      <c r="N56" s="8"/>
      <c r="O56" s="8" t="b">
        <f>IF(Startsida!$B$14="Peugeot Boxer",IF(Startsida!$B$15="EH",IF(Startsida!$B$16="L2",IF(Startsida!$B$17=3450,M56,0))))</f>
        <v>0</v>
      </c>
    </row>
    <row r="57" spans="1:15" ht="15" customHeight="1" x14ac:dyDescent="0.3">
      <c r="A57" s="5" t="s">
        <v>58</v>
      </c>
      <c r="B57" s="6" t="s">
        <v>33</v>
      </c>
      <c r="C57" s="7" t="s">
        <v>36</v>
      </c>
      <c r="D57" s="7">
        <v>4035</v>
      </c>
      <c r="E57" s="7">
        <v>10</v>
      </c>
      <c r="F57" s="8"/>
      <c r="G57" s="8" t="b">
        <f>IF(Startsida!$B$14="Peugeot Boxer",IF(Startsida!$B$15="EH",IF(Startsida!$B$16="L3",IF(Startsida!$B$17=4035,E57,0))))</f>
        <v>0</v>
      </c>
      <c r="H57" s="8"/>
      <c r="I57" s="9">
        <v>5</v>
      </c>
      <c r="J57" s="8"/>
      <c r="K57" s="8" t="b">
        <f>IF(Startsida!$B$14="Peugeot Boxer",IF(Startsida!$B$15="EH",IF(Startsida!$B$16="L3",IF(Startsida!$B$17=4035,I57,0))))</f>
        <v>0</v>
      </c>
      <c r="L57" s="8"/>
      <c r="M57" s="10">
        <v>3800</v>
      </c>
      <c r="N57" s="8"/>
      <c r="O57" s="8" t="b">
        <f>IF(Startsida!$B$14="Peugeot Boxer",IF(Startsida!$B$15="EH",IF(Startsida!$B$16="L3",IF(Startsida!$B$17=4035,M57,0))))</f>
        <v>0</v>
      </c>
    </row>
    <row r="58" spans="1:15" ht="15" customHeight="1" x14ac:dyDescent="0.3">
      <c r="A58" s="5" t="s">
        <v>58</v>
      </c>
      <c r="B58" s="6" t="s">
        <v>33</v>
      </c>
      <c r="C58" s="7" t="s">
        <v>37</v>
      </c>
      <c r="D58" s="7">
        <v>4035</v>
      </c>
      <c r="E58" s="7">
        <v>12</v>
      </c>
      <c r="F58" s="8"/>
      <c r="G58" s="8" t="b">
        <f>IF(Startsida!$B$14="Peugeot Boxer",IF(Startsida!$B$15="EH",IF(Startsida!$B$16="L4",IF(Startsida!$B$17=4035,E58,0))))</f>
        <v>0</v>
      </c>
      <c r="H58" s="8"/>
      <c r="I58" s="9">
        <v>6</v>
      </c>
      <c r="J58" s="8"/>
      <c r="K58" s="8" t="b">
        <f>IF(Startsida!$B$14="Peugeot Boxer",IF(Startsida!$B$15="EH",IF(Startsida!$B$16="L4",IF(Startsida!$B$17=4035,I58,0))))</f>
        <v>0</v>
      </c>
      <c r="L58" s="8"/>
      <c r="M58" s="10">
        <v>4200</v>
      </c>
      <c r="N58" s="8"/>
      <c r="O58" s="8" t="b">
        <f>IF(Startsida!$B$14="Peugeot Boxer",IF(Startsida!$B$15="EH",IF(Startsida!$B$16="L4",IF(Startsida!$B$17=4035,M58,0))))</f>
        <v>0</v>
      </c>
    </row>
    <row r="59" spans="1:15" ht="15" customHeight="1" x14ac:dyDescent="0.3">
      <c r="A59" s="5" t="s">
        <v>58</v>
      </c>
      <c r="B59" s="7" t="s">
        <v>38</v>
      </c>
      <c r="C59" s="7" t="s">
        <v>35</v>
      </c>
      <c r="D59" s="7">
        <v>3450</v>
      </c>
      <c r="E59" s="7">
        <v>8</v>
      </c>
      <c r="F59" s="8"/>
      <c r="G59" s="8" t="b">
        <f>IF(Startsida!$B$14="Peugeot Boxer",IF(Startsida!$B$15="DH",IF(Startsida!$B$16="L2",IF(Startsida!$B$17=3450,E59,0))))</f>
        <v>0</v>
      </c>
      <c r="H59" s="8"/>
      <c r="I59" s="9">
        <v>3</v>
      </c>
      <c r="J59" s="8"/>
      <c r="K59" s="8" t="b">
        <f>IF(Startsida!$B$14="Peugeot Boxer",IF(Startsida!$B$15="DH",IF(Startsida!$B$16="L2",IF(Startsida!$B$17=3450,I59,0))))</f>
        <v>0</v>
      </c>
      <c r="L59" s="8"/>
      <c r="M59" s="10">
        <v>2400</v>
      </c>
      <c r="N59" s="8"/>
      <c r="O59" s="8" t="b">
        <f>IF(Startsida!$B$14="Peugeot Boxer",IF(Startsida!$B$15="DH",IF(Startsida!$B$16="L2",IF(Startsida!$B$17=3450,M59,0))))</f>
        <v>0</v>
      </c>
    </row>
    <row r="60" spans="1:15" ht="15" customHeight="1" x14ac:dyDescent="0.3">
      <c r="A60" s="5" t="s">
        <v>58</v>
      </c>
      <c r="B60" s="7" t="s">
        <v>38</v>
      </c>
      <c r="C60" s="7" t="s">
        <v>36</v>
      </c>
      <c r="D60" s="7">
        <v>4035</v>
      </c>
      <c r="E60" s="7">
        <v>8</v>
      </c>
      <c r="F60" s="8"/>
      <c r="G60" s="8" t="b">
        <f>IF(Startsida!$B$14="Peugeot Boxer",IF(Startsida!$B$15="DH",IF(Startsida!$B$16="L3",IF(Startsida!$B$17=4035,E60,0))))</f>
        <v>0</v>
      </c>
      <c r="H60" s="8"/>
      <c r="I60" s="9">
        <v>5</v>
      </c>
      <c r="J60" s="8"/>
      <c r="K60" s="8" t="b">
        <f>IF(Startsida!$B$14="Peugeot Boxer",IF(Startsida!$B$15="DH",IF(Startsida!$B$16="L3",IF(Startsida!$B$17=4035,I60,0))))</f>
        <v>0</v>
      </c>
      <c r="L60" s="8"/>
      <c r="M60" s="10">
        <v>3000</v>
      </c>
      <c r="N60" s="8"/>
      <c r="O60" s="8" t="b">
        <f>IF(Startsida!$B$14="Peugeot Boxer",IF(Startsida!$B$15="DH",IF(Startsida!$B$16="L3",IF(Startsida!$B$17=4035,M60,0))))</f>
        <v>0</v>
      </c>
    </row>
    <row r="61" spans="1:15" ht="15" customHeight="1" x14ac:dyDescent="0.3">
      <c r="A61" s="5" t="s">
        <v>58</v>
      </c>
      <c r="B61" s="7" t="s">
        <v>38</v>
      </c>
      <c r="C61" s="7" t="s">
        <v>37</v>
      </c>
      <c r="D61" s="7">
        <v>4035</v>
      </c>
      <c r="E61" s="7">
        <v>10</v>
      </c>
      <c r="F61" s="8"/>
      <c r="G61" s="8" t="b">
        <f>IF(Startsida!$B$14="Peugeot Boxer",IF(Startsida!$B$15="DH",IF(Startsida!$B$16="L4",IF(Startsida!$B$17=4035,E61,0))))</f>
        <v>0</v>
      </c>
      <c r="H61" s="8"/>
      <c r="I61" s="9">
        <v>4</v>
      </c>
      <c r="J61" s="8"/>
      <c r="K61" s="8" t="b">
        <f>IF(Startsida!$B$14="Peugeot Boxer",IF(Startsida!$B$15="DH",IF(Startsida!$B$16="L4",IF(Startsida!$B$17=4035,I61,0))))</f>
        <v>0</v>
      </c>
      <c r="L61" s="8"/>
      <c r="M61" s="10">
        <v>3300</v>
      </c>
      <c r="N61" s="8"/>
      <c r="O61" s="8" t="b">
        <f>IF(Startsida!$B$14="Peugeot Boxer",IF(Startsida!$B$15="DH",IF(Startsida!$B$16="L4",IF(Startsida!$B$17=4035,M61,0))))</f>
        <v>0</v>
      </c>
    </row>
    <row r="62" spans="1:15" ht="15" customHeight="1" x14ac:dyDescent="0.3">
      <c r="A62" s="11" t="s">
        <v>59</v>
      </c>
      <c r="B62" s="6" t="s">
        <v>33</v>
      </c>
      <c r="C62" s="6" t="s">
        <v>54</v>
      </c>
      <c r="D62" s="6">
        <v>3682</v>
      </c>
      <c r="E62" s="6">
        <v>12</v>
      </c>
      <c r="F62" s="8"/>
      <c r="G62" s="8" t="b">
        <f>IF(Startsida!$B$14="Renault Master",IF(Startsida!$B$15="EH",IF(Startsida!$B$16="L2",IF(Startsida!$B$17=3682,E62,0))))</f>
        <v>0</v>
      </c>
      <c r="H62" s="8"/>
      <c r="I62" s="9">
        <v>4</v>
      </c>
      <c r="J62" s="8"/>
      <c r="K62" s="8" t="b">
        <f>IF(Startsida!$B$14="Renault Master",IF(Startsida!$B$15="EH",IF(Startsida!$B$16="L2",IF(Startsida!$B$17=3682,I62,0))))</f>
        <v>0</v>
      </c>
      <c r="L62" s="8"/>
      <c r="M62" s="10">
        <v>3400</v>
      </c>
      <c r="N62" s="8"/>
      <c r="O62" s="8" t="b">
        <f>IF(Startsida!$B$14="Renault Master",IF(Startsida!$B$15="EH",IF(Startsida!$B$16="L2",IF(Startsida!$B$17=3682,M62,0))))</f>
        <v>0</v>
      </c>
    </row>
    <row r="63" spans="1:15" ht="15" customHeight="1" x14ac:dyDescent="0.3">
      <c r="A63" s="11" t="s">
        <v>59</v>
      </c>
      <c r="B63" s="6" t="s">
        <v>33</v>
      </c>
      <c r="C63" s="6" t="s">
        <v>49</v>
      </c>
      <c r="D63" s="6">
        <v>4006</v>
      </c>
      <c r="E63" s="6" t="s">
        <v>45</v>
      </c>
      <c r="F63" s="8"/>
      <c r="G63" s="8" t="b">
        <f>IF(Startsida!$B$14="Renault Master",IF(Startsida!$B$15="EH",IF(Startsida!$B$16="L25",IF(Startsida!$B$17=4006,E63,0))))</f>
        <v>0</v>
      </c>
      <c r="H63" s="8"/>
      <c r="I63" s="9" t="s">
        <v>45</v>
      </c>
      <c r="J63" s="8"/>
      <c r="K63" s="8" t="b">
        <f>IF(Startsida!$B$14="Renault Master",IF(Startsida!$B$15="EH",IF(Startsida!$B$16="L25",IF(Startsida!$B$17=4006,I63,0))))</f>
        <v>0</v>
      </c>
      <c r="L63" s="8"/>
      <c r="M63" s="10" t="s">
        <v>45</v>
      </c>
      <c r="N63" s="8"/>
      <c r="O63" s="8" t="b">
        <f>IF(Startsida!$B$14="Renault Master",IF(Startsida!$B$15="EH",IF(Startsida!$B$16="L25",IF(Startsida!$B$17=4006,M63,0))))</f>
        <v>0</v>
      </c>
    </row>
    <row r="64" spans="1:15" ht="15" customHeight="1" x14ac:dyDescent="0.3">
      <c r="A64" s="11" t="s">
        <v>59</v>
      </c>
      <c r="B64" s="6" t="s">
        <v>33</v>
      </c>
      <c r="C64" s="6" t="s">
        <v>60</v>
      </c>
      <c r="D64" s="6">
        <v>4332</v>
      </c>
      <c r="E64" s="6">
        <v>14</v>
      </c>
      <c r="F64" s="8"/>
      <c r="G64" s="8" t="b">
        <f>IF(Startsida!$B$14="Renault Master",IF(Startsida!$B$15="EH",IF(Startsida!$B$16="L3",IF(Startsida!$B$17=4332,E64,0))))</f>
        <v>0</v>
      </c>
      <c r="H64" s="8"/>
      <c r="I64" s="9">
        <v>6</v>
      </c>
      <c r="J64" s="8"/>
      <c r="K64" s="8" t="b">
        <f>IF(Startsida!$B$14="Renault Master",IF(Startsida!$B$15="EH",IF(Startsida!$B$16="L3",IF(Startsida!$B$17=4332,I64,0))))</f>
        <v>0</v>
      </c>
      <c r="L64" s="8"/>
      <c r="M64" s="10">
        <v>4050</v>
      </c>
      <c r="N64" s="8"/>
      <c r="O64" s="8" t="b">
        <f>IF(Startsida!$B$14="Renault Master",IF(Startsida!$B$15="EH",IF(Startsida!$B$16="L3",IF(Startsida!$B$17=4332,M64,0))))</f>
        <v>0</v>
      </c>
    </row>
    <row r="65" spans="1:15" ht="15" customHeight="1" x14ac:dyDescent="0.3">
      <c r="A65" s="11" t="s">
        <v>59</v>
      </c>
      <c r="B65" s="6" t="s">
        <v>51</v>
      </c>
      <c r="C65" s="6" t="s">
        <v>36</v>
      </c>
      <c r="D65" s="6">
        <v>3682</v>
      </c>
      <c r="E65" s="6" t="s">
        <v>45</v>
      </c>
      <c r="F65" s="8"/>
      <c r="G65" s="8" t="b">
        <f>IF(Startsida!$B$14="Renault Master",IF(Startsida!$B$15="EH",IF(Startsida!$B$16="L3",IF(Startsida!$B$17=3682,E65,0))))</f>
        <v>0</v>
      </c>
      <c r="H65" s="8"/>
      <c r="I65" s="9" t="s">
        <v>45</v>
      </c>
      <c r="J65" s="8"/>
      <c r="K65" s="8" t="b">
        <f>IF(Startsida!$B$14="Renault Master",IF(Startsida!$B$15="EH",IF(Startsida!$B$16="L3",IF(Startsida!$B$17=3682,I65,0))))</f>
        <v>0</v>
      </c>
      <c r="L65" s="8"/>
      <c r="M65" s="10" t="s">
        <v>45</v>
      </c>
      <c r="N65" s="8"/>
      <c r="O65" s="8" t="b">
        <f>IF(Startsida!$B$14="Renault Master",IF(Startsida!$B$15="EH",IF(Startsida!$B$16="L3",IF(Startsida!$B$17=3682,M65,0))))</f>
        <v>0</v>
      </c>
    </row>
    <row r="66" spans="1:15" ht="15" customHeight="1" x14ac:dyDescent="0.3">
      <c r="A66" s="11" t="s">
        <v>59</v>
      </c>
      <c r="B66" s="6" t="s">
        <v>51</v>
      </c>
      <c r="C66" s="6" t="s">
        <v>57</v>
      </c>
      <c r="D66" s="6">
        <v>4332</v>
      </c>
      <c r="E66" s="6">
        <v>14</v>
      </c>
      <c r="F66" s="8"/>
      <c r="G66" s="8" t="b">
        <f>IF(Startsida!$B$14="Renault Master",IF(Startsida!$B$15="EH",IF(Startsida!$B$16="L4",IF(Startsida!$B$17=4332,E66,0))))</f>
        <v>0</v>
      </c>
      <c r="H66" s="8"/>
      <c r="I66" s="9">
        <v>6</v>
      </c>
      <c r="J66" s="8"/>
      <c r="K66" s="8" t="b">
        <f>IF(Startsida!$B$14="Renault Master",IF(Startsida!$B$15="EH",IF(Startsida!$B$16="L4",IF(Startsida!$B$17=4332,I66,0))))</f>
        <v>0</v>
      </c>
      <c r="L66" s="8"/>
      <c r="M66" s="10">
        <v>4600</v>
      </c>
      <c r="N66" s="8"/>
      <c r="O66" s="8" t="b">
        <f>IF(Startsida!$B$14="Renault Master",IF(Startsida!$B$15="EH",IF(Startsida!$B$16="L4",IF(Startsida!$B$17=4332,M66,0))))</f>
        <v>0</v>
      </c>
    </row>
    <row r="67" spans="1:15" ht="15" customHeight="1" x14ac:dyDescent="0.3">
      <c r="A67" s="11" t="s">
        <v>59</v>
      </c>
      <c r="B67" s="7" t="s">
        <v>38</v>
      </c>
      <c r="C67" s="6" t="s">
        <v>54</v>
      </c>
      <c r="D67" s="6">
        <v>3682</v>
      </c>
      <c r="E67" s="6">
        <v>8</v>
      </c>
      <c r="F67" s="8"/>
      <c r="G67" s="8" t="b">
        <f>IF(Startsida!$B$14="Renault Master",IF(Startsida!$B$15="DH",IF(Startsida!$B$16="L2",IF(Startsida!$B$17=3682,E67,0))))</f>
        <v>0</v>
      </c>
      <c r="H67" s="8"/>
      <c r="I67" s="9">
        <v>3</v>
      </c>
      <c r="J67" s="8"/>
      <c r="K67" s="8" t="b">
        <f>IF(Startsida!$B$14="Renault Master",IF(Startsida!$B$15="DH",IF(Startsida!$B$16="L2",IF(Startsida!$B$17=3682,I67,0))))</f>
        <v>0</v>
      </c>
      <c r="L67" s="8"/>
      <c r="M67" s="10">
        <v>2700</v>
      </c>
      <c r="N67" s="8"/>
      <c r="O67" s="8" t="b">
        <f>IF(Startsida!$B$14="Renault Master",IF(Startsida!$B$15="DH",IF(Startsida!$B$16="L2",IF(Startsida!$B$17=3682,M67,0))))</f>
        <v>0</v>
      </c>
    </row>
    <row r="68" spans="1:15" ht="15" customHeight="1" x14ac:dyDescent="0.3">
      <c r="A68" s="11" t="s">
        <v>59</v>
      </c>
      <c r="B68" s="7" t="s">
        <v>52</v>
      </c>
      <c r="C68" s="6" t="s">
        <v>36</v>
      </c>
      <c r="D68" s="6">
        <v>3682</v>
      </c>
      <c r="E68" s="6" t="s">
        <v>45</v>
      </c>
      <c r="F68" s="8"/>
      <c r="G68" s="8" t="b">
        <f>IF(Startsida!$B$14="Renault Master",IF(Startsida!$B$15="DH",IF(Startsida!$B$16="L3",IF(Startsida!$B$17=3682,E68,0))))</f>
        <v>0</v>
      </c>
      <c r="H68" s="8"/>
      <c r="I68" s="9" t="s">
        <v>45</v>
      </c>
      <c r="J68" s="8"/>
      <c r="K68" s="8" t="b">
        <f>IF(Startsida!$B$14="Renault Master",IF(Startsida!$B$15="DH",IF(Startsida!$B$16="L3",IF(Startsida!$B$17=3682,I68,0))))</f>
        <v>0</v>
      </c>
      <c r="L68" s="8"/>
      <c r="M68" s="10">
        <v>3200</v>
      </c>
      <c r="N68" s="8"/>
      <c r="O68" s="8" t="b">
        <f>IF(Startsida!$B$14="Renault Master",IF(Startsida!$B$15="DH",IF(Startsida!$B$16="L3",IF(Startsida!$B$17=3682,M68,0))))</f>
        <v>0</v>
      </c>
    </row>
    <row r="69" spans="1:15" ht="15" customHeight="1" x14ac:dyDescent="0.3">
      <c r="A69" s="11" t="s">
        <v>59</v>
      </c>
      <c r="B69" s="7" t="s">
        <v>38</v>
      </c>
      <c r="C69" s="6" t="s">
        <v>56</v>
      </c>
      <c r="D69" s="6">
        <v>4332</v>
      </c>
      <c r="E69" s="6">
        <v>10</v>
      </c>
      <c r="F69" s="8"/>
      <c r="G69" s="8" t="b">
        <f>IF(Startsida!$B$14="Renault Master",IF(Startsida!$B$15="DH",IF(Startsida!$B$16="L3",IF(Startsida!$B$17=4332,E69,0))))</f>
        <v>0</v>
      </c>
      <c r="H69" s="8"/>
      <c r="I69" s="9">
        <v>4</v>
      </c>
      <c r="J69" s="8"/>
      <c r="K69" s="8" t="b">
        <f>IF(Startsida!$B$14="Renault Master",IF(Startsida!$B$15="DH",IF(Startsida!$B$16="L3",IF(Startsida!$B$17=4332,I69,0))))</f>
        <v>0</v>
      </c>
      <c r="L69" s="8"/>
      <c r="M69" s="10">
        <v>3300</v>
      </c>
      <c r="N69" s="8"/>
      <c r="O69" s="8" t="b">
        <f>IF(Startsida!$B$14="Renault Master",IF(Startsida!$B$15="DH",IF(Startsida!$B$16="L3",IF(Startsida!$B$17=4332,M69,0))))</f>
        <v>0</v>
      </c>
    </row>
    <row r="70" spans="1:15" ht="15" customHeight="1" x14ac:dyDescent="0.3">
      <c r="A70" s="11" t="s">
        <v>59</v>
      </c>
      <c r="B70" s="7" t="s">
        <v>52</v>
      </c>
      <c r="C70" s="6" t="s">
        <v>57</v>
      </c>
      <c r="D70" s="6">
        <v>4332</v>
      </c>
      <c r="E70" s="6">
        <v>12</v>
      </c>
      <c r="F70" s="8"/>
      <c r="G70" s="8" t="b">
        <f>IF(Startsida!$B$14="Renault Master",IF(Startsida!$B$15="DH",IF(Startsida!$B$16="L4",IF(Startsida!$B$17=4332,E70,0))))</f>
        <v>0</v>
      </c>
      <c r="H70" s="8"/>
      <c r="I70" s="9">
        <v>5</v>
      </c>
      <c r="J70" s="8"/>
      <c r="K70" s="8" t="b">
        <f>IF(Startsida!$B$14="Renault Master",IF(Startsida!$B$15="DH",IF(Startsida!$B$16="L4",IF(Startsida!$B$17=4332,I70,0))))</f>
        <v>0</v>
      </c>
      <c r="L70" s="8"/>
      <c r="M70" s="10">
        <v>3850</v>
      </c>
      <c r="N70" s="8"/>
      <c r="O70" s="8" t="b">
        <f>IF(Startsida!$B$14="Renault Master",IF(Startsida!$B$15="DH",IF(Startsida!$B$16="L4",IF(Startsida!$B$17=4332,M70,0))))</f>
        <v>0</v>
      </c>
    </row>
    <row r="71" spans="1:15" ht="15" customHeight="1" x14ac:dyDescent="0.3">
      <c r="A71" s="11" t="s">
        <v>61</v>
      </c>
      <c r="B71" s="6" t="s">
        <v>33</v>
      </c>
      <c r="C71" s="6"/>
      <c r="D71" s="6">
        <v>3640</v>
      </c>
      <c r="E71" s="6">
        <v>10</v>
      </c>
      <c r="F71" s="8"/>
      <c r="G71" s="8" t="b">
        <f>IF(Startsida!$B$14="VW Crafter",IF(Startsida!$B$15="EH",IF(Startsida!$B$17=3640,E71,0)))</f>
        <v>0</v>
      </c>
      <c r="H71" s="8"/>
      <c r="I71" s="9">
        <v>5</v>
      </c>
      <c r="J71" s="8"/>
      <c r="K71" s="8" t="b">
        <f>IF(Startsida!$B$14="VW Crafter",IF(Startsida!$B$15="EH",IF(Startsida!$B$17=3640,I71,0)))</f>
        <v>0</v>
      </c>
      <c r="L71" s="8"/>
      <c r="M71" s="10">
        <v>3550</v>
      </c>
      <c r="N71" s="8"/>
      <c r="O71" s="8" t="b">
        <f>IF(Startsida!$B$14="VW Crafter",IF(Startsida!$B$15="EH",IF(Startsida!$B$17=3640,M71,0)))</f>
        <v>0</v>
      </c>
    </row>
    <row r="72" spans="1:15" ht="15" customHeight="1" x14ac:dyDescent="0.3">
      <c r="A72" s="11" t="s">
        <v>61</v>
      </c>
      <c r="B72" s="6" t="s">
        <v>33</v>
      </c>
      <c r="C72" s="6"/>
      <c r="D72" s="6">
        <v>4490</v>
      </c>
      <c r="E72" s="6">
        <v>12</v>
      </c>
      <c r="F72" s="8"/>
      <c r="G72" s="8" t="b">
        <f>IF(Startsida!$B$14="VW Crafter",IF(Startsida!$B$15="EH",IF(Startsida!$B$17=4490,E72,0)))</f>
        <v>0</v>
      </c>
      <c r="H72" s="8"/>
      <c r="I72" s="9">
        <v>6</v>
      </c>
      <c r="J72" s="8"/>
      <c r="K72" s="8" t="b">
        <f>IF(Startsida!$B$14="VW Crafter",IF(Startsida!$B$15="EH",IF(Startsida!$B$17=4490,I72,0)))</f>
        <v>0</v>
      </c>
      <c r="L72" s="8"/>
      <c r="M72" s="10">
        <v>4400</v>
      </c>
      <c r="N72" s="8"/>
      <c r="O72" s="8" t="b">
        <f>IF(Startsida!$B$14="VW Crafter",IF(Startsida!$B$15="EH",IF(Startsida!$B$17=4490,M72,0)))</f>
        <v>0</v>
      </c>
    </row>
    <row r="73" spans="1:15" ht="15" customHeight="1" x14ac:dyDescent="0.3">
      <c r="A73" s="11" t="s">
        <v>61</v>
      </c>
      <c r="B73" s="7" t="s">
        <v>38</v>
      </c>
      <c r="C73" s="6"/>
      <c r="D73" s="6">
        <v>3640</v>
      </c>
      <c r="E73" s="6">
        <v>8</v>
      </c>
      <c r="F73" s="8"/>
      <c r="G73" s="8" t="b">
        <f>IF(Startsida!$B$14="VW Crafter",IF(Startsida!$B$15="DH",IF(Startsida!$B$17=3640,E73,0)))</f>
        <v>0</v>
      </c>
      <c r="H73" s="8"/>
      <c r="I73" s="9">
        <v>4</v>
      </c>
      <c r="J73" s="8"/>
      <c r="K73" s="8" t="b">
        <f>IF(Startsida!$B$14="VW Crafter",IF(Startsida!$B$15="DH",IF(Startsida!$B$17=3640,I73,0)))</f>
        <v>0</v>
      </c>
      <c r="L73" s="8"/>
      <c r="M73" s="10">
        <v>2750</v>
      </c>
      <c r="N73" s="8"/>
      <c r="O73" s="8" t="b">
        <f>IF(Startsida!$B$14="VW Crafter",IF(Startsida!$B$15="DH",IF(Startsida!$B$17=3640,M73,0)))</f>
        <v>0</v>
      </c>
    </row>
    <row r="74" spans="1:15" ht="15" customHeight="1" x14ac:dyDescent="0.3">
      <c r="A74" s="11" t="s">
        <v>61</v>
      </c>
      <c r="B74" s="7" t="s">
        <v>38</v>
      </c>
      <c r="C74" s="6"/>
      <c r="D74" s="6">
        <v>4490</v>
      </c>
      <c r="E74" s="6">
        <v>10</v>
      </c>
      <c r="F74" s="8"/>
      <c r="G74" s="8" t="b">
        <f>IF(Startsida!$B$14="VW Crafter",IF(Startsida!$B$15="DH",IF(Startsida!$B$17=4490,E74,0)))</f>
        <v>0</v>
      </c>
      <c r="H74" s="8"/>
      <c r="I74" s="9">
        <v>5</v>
      </c>
      <c r="J74" s="8"/>
      <c r="K74" s="8" t="b">
        <f>IF(Startsida!$B$14="VW Crafter",IF(Startsida!$B$15="DH",IF(Startsida!$B$17=4490,I74,0)))</f>
        <v>0</v>
      </c>
      <c r="L74" s="8"/>
      <c r="M74" s="10">
        <v>3600</v>
      </c>
      <c r="N74" s="8"/>
      <c r="O74" s="8" t="b">
        <f>IF(Startsida!$B$14="VW Crafter",IF(Startsida!$B$15="DH",IF(Startsida!$B$17=4490,M74,0)))</f>
        <v>0</v>
      </c>
    </row>
    <row r="75" spans="1:15" ht="15" customHeight="1" x14ac:dyDescent="0.3">
      <c r="A75" s="8"/>
      <c r="B75" s="8"/>
      <c r="C75" s="8"/>
      <c r="D75" s="8"/>
      <c r="E75" s="8"/>
      <c r="F75" s="8"/>
      <c r="G75" s="8">
        <f>SUM(G1:G74)</f>
        <v>0</v>
      </c>
      <c r="H75" s="8"/>
      <c r="I75" s="9"/>
      <c r="J75" s="8"/>
      <c r="K75" s="8">
        <f>SUM(K1:K74)</f>
        <v>0</v>
      </c>
      <c r="L75" s="8"/>
      <c r="M75" s="8"/>
      <c r="N75" s="8"/>
      <c r="O75" s="8">
        <f>SUM(O1:O74)</f>
        <v>0</v>
      </c>
    </row>
  </sheetData>
  <conditionalFormatting sqref="G28:G3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G73:G74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G34:G3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K28:K30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K73:K74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K34:K3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O28:O3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O73:O74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O34:O3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Startsida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Blomberg, Anton</dc:creator>
  <cp:lastModifiedBy>Blomberg, Anton</cp:lastModifiedBy>
  <dcterms:created xsi:type="dcterms:W3CDTF">2018-12-04T12:09:18Z</dcterms:created>
  <dcterms:modified xsi:type="dcterms:W3CDTF">2018-12-19T07:47:33Z</dcterms:modified>
</cp:coreProperties>
</file>